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drunion\Desktop\Remote Training\Extra Slides Email Attachments\"/>
    </mc:Choice>
  </mc:AlternateContent>
  <bookViews>
    <workbookView showSheetTabs="0" xWindow="0" yWindow="0" windowWidth="7710" windowHeight="4120"/>
  </bookViews>
  <sheets>
    <sheet name="Front page" sheetId="3" r:id="rId1"/>
    <sheet name="Active ingredients" sheetId="4" r:id="rId2"/>
    <sheet name=" Label Info (alt)" sheetId="8" r:id="rId3"/>
    <sheet name="Product info" sheetId="6" r:id="rId4"/>
    <sheet name="Single Sheet" sheetId="9" r:id="rId5"/>
    <sheet name="Full Database (hide)" sheetId="1" state="hidden" r:id="rId6"/>
    <sheet name="Version Notes V3.0 (hide)" sheetId="10" r:id="rId7"/>
    <sheet name="Lists" sheetId="2" state="hidden" r:id="rId8"/>
    <sheet name="Label info" sheetId="5" state="hidden" r:id="rId9"/>
  </sheets>
  <definedNames>
    <definedName name="_xlnm._FilterDatabase" localSheetId="2">' Label Info (alt)'!$A$9:$J$76</definedName>
    <definedName name="_xlnm._FilterDatabase" localSheetId="1" hidden="1">'Active ingredients'!$A$8:$J$75</definedName>
    <definedName name="_xlnm._FilterDatabase" localSheetId="0" hidden="1">'Front page'!$A$8:$B$75</definedName>
    <definedName name="_xlnm._FilterDatabase" localSheetId="5" hidden="1">'Full Database (hide)'!$A$3:$V$3</definedName>
    <definedName name="_xlnm._FilterDatabase" localSheetId="8" hidden="1">'Label info'!$A$8:$P$8</definedName>
    <definedName name="_xlnm._FilterDatabase" localSheetId="3" hidden="1">'Product info'!$A$8:$F$8</definedName>
    <definedName name="_xlnm.Print_Area" localSheetId="4">'Single Sheet'!$A$1:$C$39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79" i="6" l="1"/>
  <c r="E79" i="6"/>
  <c r="B79" i="6"/>
  <c r="A79" i="6"/>
  <c r="L80" i="8"/>
  <c r="K80" i="8"/>
  <c r="J80" i="8"/>
  <c r="I80" i="8"/>
  <c r="H80" i="8"/>
  <c r="G80" i="8"/>
  <c r="F80" i="8"/>
  <c r="E80" i="8"/>
  <c r="D80" i="8"/>
  <c r="B80" i="8"/>
  <c r="A80" i="8"/>
  <c r="J79" i="4"/>
  <c r="I79" i="4"/>
  <c r="H79" i="4"/>
  <c r="G79" i="4"/>
  <c r="F79" i="4"/>
  <c r="E79" i="4"/>
  <c r="D79" i="4"/>
  <c r="C79" i="4"/>
  <c r="B79" i="4"/>
  <c r="A79" i="4"/>
  <c r="B79" i="3"/>
  <c r="A79" i="3"/>
  <c r="L77" i="1"/>
  <c r="N77" i="1"/>
  <c r="F78" i="6"/>
  <c r="E78" i="6"/>
  <c r="B78" i="6"/>
  <c r="A78" i="6"/>
  <c r="F77" i="6"/>
  <c r="E77" i="6"/>
  <c r="B77" i="6"/>
  <c r="A77" i="6"/>
  <c r="L79" i="8"/>
  <c r="K79" i="8"/>
  <c r="J79" i="8"/>
  <c r="I79" i="8"/>
  <c r="H79" i="8"/>
  <c r="G79" i="8"/>
  <c r="F79" i="8"/>
  <c r="E79" i="8"/>
  <c r="D79" i="8"/>
  <c r="B79" i="8"/>
  <c r="A79" i="8"/>
  <c r="L78" i="8"/>
  <c r="K78" i="8"/>
  <c r="J78" i="8"/>
  <c r="I78" i="8"/>
  <c r="H78" i="8"/>
  <c r="G78" i="8"/>
  <c r="F78" i="8"/>
  <c r="E78" i="8"/>
  <c r="D78" i="8"/>
  <c r="B78" i="8"/>
  <c r="A78" i="8"/>
  <c r="J78" i="4"/>
  <c r="I78" i="4"/>
  <c r="H78" i="4"/>
  <c r="G78" i="4"/>
  <c r="F78" i="4"/>
  <c r="E78" i="4"/>
  <c r="D78" i="4"/>
  <c r="C78" i="4"/>
  <c r="B78" i="4"/>
  <c r="A78" i="4"/>
  <c r="J77" i="4"/>
  <c r="I77" i="4"/>
  <c r="H77" i="4"/>
  <c r="G77" i="4"/>
  <c r="F77" i="4"/>
  <c r="E77" i="4"/>
  <c r="D77" i="4"/>
  <c r="C77" i="4"/>
  <c r="B77" i="4"/>
  <c r="A77" i="4"/>
  <c r="B78" i="3"/>
  <c r="A78" i="3"/>
  <c r="B77" i="3"/>
  <c r="A77" i="3"/>
  <c r="A1" i="3" l="1"/>
  <c r="B29" i="9" l="1"/>
  <c r="B28" i="9"/>
  <c r="C28" i="9" l="1"/>
  <c r="C29" i="9"/>
  <c r="B27" i="9" l="1"/>
  <c r="B26" i="9"/>
  <c r="D8" i="8" l="1"/>
  <c r="G10" i="8" l="1"/>
  <c r="B38" i="9"/>
  <c r="C26" i="9"/>
  <c r="A35" i="9"/>
  <c r="A34" i="9"/>
  <c r="A32" i="9"/>
  <c r="B35" i="9"/>
  <c r="J8" i="8"/>
  <c r="I9" i="8"/>
  <c r="A29" i="9"/>
  <c r="A28" i="9"/>
  <c r="A26" i="9"/>
  <c r="B39" i="9"/>
  <c r="B32" i="9"/>
  <c r="B31" i="9"/>
  <c r="B30" i="9"/>
  <c r="B23" i="9"/>
  <c r="B22" i="9"/>
  <c r="C17" i="9"/>
  <c r="B17" i="9"/>
  <c r="C16" i="9"/>
  <c r="B16" i="9"/>
  <c r="C15" i="9"/>
  <c r="B15" i="9"/>
  <c r="C14" i="9"/>
  <c r="B14" i="9"/>
  <c r="B11" i="9"/>
  <c r="A13" i="9"/>
  <c r="E10" i="6" l="1"/>
  <c r="E8" i="6"/>
  <c r="B21" i="9"/>
  <c r="B10" i="3" l="1"/>
  <c r="E10" i="8"/>
  <c r="A8" i="3" l="1"/>
  <c r="B9" i="3"/>
  <c r="B11" i="3"/>
  <c r="B10" i="6"/>
  <c r="B11" i="6"/>
  <c r="B12" i="6"/>
  <c r="B13" i="6"/>
  <c r="B14" i="6"/>
  <c r="B15" i="6"/>
  <c r="B16" i="6"/>
  <c r="B17" i="6"/>
  <c r="B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B64" i="6"/>
  <c r="B65" i="6"/>
  <c r="B66" i="6"/>
  <c r="B67" i="6"/>
  <c r="B68" i="6"/>
  <c r="B69" i="6"/>
  <c r="B70" i="6"/>
  <c r="B71" i="6"/>
  <c r="B72" i="6"/>
  <c r="B73" i="6"/>
  <c r="B74" i="6"/>
  <c r="B75" i="6"/>
  <c r="B76" i="6"/>
  <c r="B9" i="6"/>
  <c r="B10" i="8"/>
  <c r="B8" i="6"/>
  <c r="B9" i="8"/>
  <c r="B16" i="8"/>
  <c r="B17" i="8"/>
  <c r="B18" i="8"/>
  <c r="B19" i="8"/>
  <c r="B20" i="8"/>
  <c r="B21"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58" i="8"/>
  <c r="B59" i="8"/>
  <c r="B60" i="8"/>
  <c r="B61" i="8"/>
  <c r="B62" i="8"/>
  <c r="B63" i="8"/>
  <c r="B64" i="8"/>
  <c r="B65" i="8"/>
  <c r="B66" i="8"/>
  <c r="B67" i="8"/>
  <c r="B68" i="8"/>
  <c r="B69" i="8"/>
  <c r="B70" i="8"/>
  <c r="B71" i="8"/>
  <c r="B72" i="8"/>
  <c r="B73" i="8"/>
  <c r="B74" i="8"/>
  <c r="B75" i="8"/>
  <c r="B76" i="8"/>
  <c r="B77" i="8"/>
  <c r="B11" i="8"/>
  <c r="B12" i="8"/>
  <c r="B13" i="8"/>
  <c r="B14" i="8"/>
  <c r="B15" i="8"/>
  <c r="B9" i="4"/>
  <c r="B10" i="4"/>
  <c r="B8"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11" i="4"/>
  <c r="B12" i="4"/>
  <c r="B13" i="4"/>
  <c r="B14" i="4"/>
  <c r="B15" i="4"/>
  <c r="B16" i="4"/>
  <c r="B17" i="4"/>
  <c r="H14" i="8"/>
  <c r="H15" i="8"/>
  <c r="H35" i="8"/>
  <c r="H38" i="8"/>
  <c r="H67" i="8"/>
  <c r="F76" i="6" l="1"/>
  <c r="E76" i="6"/>
  <c r="A76" i="6"/>
  <c r="J76" i="4"/>
  <c r="I76" i="4"/>
  <c r="H76" i="4"/>
  <c r="G76" i="4"/>
  <c r="F76" i="4"/>
  <c r="E76" i="4"/>
  <c r="D76" i="4"/>
  <c r="C76" i="4"/>
  <c r="A76" i="4"/>
  <c r="L77" i="8" l="1"/>
  <c r="F77" i="8"/>
  <c r="I77" i="8"/>
  <c r="H77" i="8"/>
  <c r="G77" i="8"/>
  <c r="E77" i="8"/>
  <c r="K77" i="8"/>
  <c r="D77" i="8"/>
  <c r="A77" i="8"/>
  <c r="B76" i="3"/>
  <c r="A76" i="3"/>
  <c r="J77" i="8"/>
  <c r="H66" i="8" l="1"/>
  <c r="H64" i="8"/>
  <c r="H40" i="8"/>
  <c r="F75" i="6" l="1"/>
  <c r="E75" i="6"/>
  <c r="A75" i="6"/>
  <c r="F74" i="6"/>
  <c r="E74" i="6"/>
  <c r="A74" i="6"/>
  <c r="F73" i="6"/>
  <c r="E73" i="6"/>
  <c r="A73" i="6"/>
  <c r="F72" i="6"/>
  <c r="E72" i="6"/>
  <c r="A72" i="6"/>
  <c r="F71" i="6"/>
  <c r="E71" i="6"/>
  <c r="A71" i="6"/>
  <c r="F70" i="6"/>
  <c r="E70" i="6"/>
  <c r="A70" i="6"/>
  <c r="F69" i="6"/>
  <c r="E69" i="6"/>
  <c r="A69" i="6"/>
  <c r="F68" i="6"/>
  <c r="E68" i="6"/>
  <c r="A68" i="6"/>
  <c r="F67" i="6"/>
  <c r="E67" i="6"/>
  <c r="A67" i="6"/>
  <c r="F66" i="6"/>
  <c r="E66" i="6"/>
  <c r="A66" i="6"/>
  <c r="F65" i="6"/>
  <c r="E65" i="6"/>
  <c r="A65" i="6"/>
  <c r="F64" i="6"/>
  <c r="E64" i="6"/>
  <c r="A64" i="6"/>
  <c r="F63" i="6"/>
  <c r="E63" i="6"/>
  <c r="A63" i="6"/>
  <c r="F62" i="6"/>
  <c r="E62" i="6"/>
  <c r="A62" i="6"/>
  <c r="F61" i="6"/>
  <c r="E61" i="6"/>
  <c r="A61" i="6"/>
  <c r="F60" i="6"/>
  <c r="E60" i="6"/>
  <c r="A60" i="6"/>
  <c r="F59" i="6"/>
  <c r="E59" i="6"/>
  <c r="A59" i="6"/>
  <c r="F58" i="6"/>
  <c r="E58" i="6"/>
  <c r="A58" i="6"/>
  <c r="F57" i="6"/>
  <c r="E57" i="6"/>
  <c r="A57" i="6"/>
  <c r="F56" i="6"/>
  <c r="E56" i="6"/>
  <c r="A56" i="6"/>
  <c r="F55" i="6"/>
  <c r="E55" i="6"/>
  <c r="A55" i="6"/>
  <c r="F54" i="6"/>
  <c r="E54" i="6"/>
  <c r="A54" i="6"/>
  <c r="F53" i="6"/>
  <c r="E53" i="6"/>
  <c r="A53" i="6"/>
  <c r="F52" i="6"/>
  <c r="E52" i="6"/>
  <c r="A52" i="6"/>
  <c r="F51" i="6"/>
  <c r="E51" i="6"/>
  <c r="A51" i="6"/>
  <c r="F50" i="6"/>
  <c r="E50" i="6"/>
  <c r="A50" i="6"/>
  <c r="F49" i="6"/>
  <c r="E49" i="6"/>
  <c r="A49" i="6"/>
  <c r="F48" i="6"/>
  <c r="E48" i="6"/>
  <c r="A48" i="6"/>
  <c r="F47" i="6"/>
  <c r="E47" i="6"/>
  <c r="A47" i="6"/>
  <c r="F46" i="6"/>
  <c r="E46" i="6"/>
  <c r="A46" i="6"/>
  <c r="F45" i="6"/>
  <c r="E45" i="6"/>
  <c r="A45" i="6"/>
  <c r="F44" i="6"/>
  <c r="E44" i="6"/>
  <c r="A44" i="6"/>
  <c r="F43" i="6"/>
  <c r="E43" i="6"/>
  <c r="A43" i="6"/>
  <c r="F42" i="6"/>
  <c r="E42" i="6"/>
  <c r="A42" i="6"/>
  <c r="F41" i="6"/>
  <c r="E41" i="6"/>
  <c r="A41" i="6"/>
  <c r="F40" i="6"/>
  <c r="E40" i="6"/>
  <c r="A40" i="6"/>
  <c r="F39" i="6"/>
  <c r="E39" i="6"/>
  <c r="A39" i="6"/>
  <c r="F38" i="6"/>
  <c r="E38" i="6"/>
  <c r="A38" i="6"/>
  <c r="F37" i="6"/>
  <c r="E37" i="6"/>
  <c r="A37" i="6"/>
  <c r="F36" i="6"/>
  <c r="E36" i="6"/>
  <c r="A36" i="6"/>
  <c r="F35" i="6"/>
  <c r="E35" i="6"/>
  <c r="A35" i="6"/>
  <c r="F34" i="6"/>
  <c r="E34" i="6"/>
  <c r="A34" i="6"/>
  <c r="F33" i="6"/>
  <c r="E33" i="6"/>
  <c r="A33" i="6"/>
  <c r="F32" i="6"/>
  <c r="E32" i="6"/>
  <c r="A32" i="6"/>
  <c r="F31" i="6"/>
  <c r="E31" i="6"/>
  <c r="A31" i="6"/>
  <c r="F30" i="6"/>
  <c r="E30" i="6"/>
  <c r="A30" i="6"/>
  <c r="F29" i="6"/>
  <c r="E29" i="6"/>
  <c r="A29" i="6"/>
  <c r="F28" i="6"/>
  <c r="E28" i="6"/>
  <c r="A28" i="6"/>
  <c r="F27" i="6"/>
  <c r="E27" i="6"/>
  <c r="A27" i="6"/>
  <c r="F26" i="6"/>
  <c r="E26" i="6"/>
  <c r="A26" i="6"/>
  <c r="F25" i="6"/>
  <c r="E25" i="6"/>
  <c r="A25" i="6"/>
  <c r="F24" i="6"/>
  <c r="E24" i="6"/>
  <c r="A24" i="6"/>
  <c r="F23" i="6"/>
  <c r="E23" i="6"/>
  <c r="A23" i="6"/>
  <c r="F22" i="6"/>
  <c r="E22" i="6"/>
  <c r="A22" i="6"/>
  <c r="F21" i="6"/>
  <c r="E21" i="6"/>
  <c r="A21" i="6"/>
  <c r="F20" i="6"/>
  <c r="E20" i="6"/>
  <c r="A20" i="6"/>
  <c r="F19" i="6"/>
  <c r="E19" i="6"/>
  <c r="A19" i="6"/>
  <c r="F18" i="6"/>
  <c r="E18" i="6"/>
  <c r="A18" i="6"/>
  <c r="F17" i="6"/>
  <c r="E17" i="6"/>
  <c r="A17" i="6"/>
  <c r="F16" i="6"/>
  <c r="E16" i="6"/>
  <c r="A16" i="6"/>
  <c r="F15" i="6"/>
  <c r="E15" i="6"/>
  <c r="A15" i="6"/>
  <c r="F14" i="6"/>
  <c r="E14" i="6"/>
  <c r="A14" i="6"/>
  <c r="F13" i="6"/>
  <c r="E13" i="6"/>
  <c r="A13" i="6"/>
  <c r="F12" i="6"/>
  <c r="E12" i="6"/>
  <c r="A12" i="6"/>
  <c r="F11" i="6"/>
  <c r="E11" i="6"/>
  <c r="A11" i="6"/>
  <c r="F10" i="6"/>
  <c r="A10" i="6"/>
  <c r="L76" i="8"/>
  <c r="F76" i="8"/>
  <c r="I76" i="8"/>
  <c r="H76" i="8"/>
  <c r="G76" i="8"/>
  <c r="E76" i="8"/>
  <c r="K76" i="8"/>
  <c r="D76" i="8"/>
  <c r="A76" i="8"/>
  <c r="L75" i="8"/>
  <c r="F75" i="8"/>
  <c r="J75" i="8"/>
  <c r="I75" i="8"/>
  <c r="H75" i="8"/>
  <c r="G75" i="8"/>
  <c r="E75" i="8"/>
  <c r="K75" i="8"/>
  <c r="D75" i="8"/>
  <c r="A75" i="8"/>
  <c r="L74" i="8"/>
  <c r="F74" i="8"/>
  <c r="I74" i="8"/>
  <c r="H74" i="8"/>
  <c r="G74" i="8"/>
  <c r="E74" i="8"/>
  <c r="K74" i="8"/>
  <c r="D74" i="8"/>
  <c r="A74" i="8"/>
  <c r="L73" i="8"/>
  <c r="F73" i="8"/>
  <c r="I73" i="8"/>
  <c r="H73" i="8"/>
  <c r="G73" i="8"/>
  <c r="E73" i="8"/>
  <c r="K73" i="8"/>
  <c r="D73" i="8"/>
  <c r="A73" i="8"/>
  <c r="L72" i="8"/>
  <c r="F72" i="8"/>
  <c r="I72" i="8"/>
  <c r="H72" i="8"/>
  <c r="G72" i="8"/>
  <c r="E72" i="8"/>
  <c r="K72" i="8"/>
  <c r="D72" i="8"/>
  <c r="A72" i="8"/>
  <c r="L71" i="8"/>
  <c r="F71" i="8"/>
  <c r="I71" i="8"/>
  <c r="H71" i="8"/>
  <c r="G71" i="8"/>
  <c r="E71" i="8"/>
  <c r="K71" i="8"/>
  <c r="D71" i="8"/>
  <c r="A71" i="8"/>
  <c r="L70" i="8"/>
  <c r="F70" i="8"/>
  <c r="I70" i="8"/>
  <c r="H70" i="8"/>
  <c r="G70" i="8"/>
  <c r="E70" i="8"/>
  <c r="K70" i="8"/>
  <c r="D70" i="8"/>
  <c r="A70" i="8"/>
  <c r="L69" i="8"/>
  <c r="F69" i="8"/>
  <c r="J69" i="8"/>
  <c r="I69" i="8"/>
  <c r="H69" i="8"/>
  <c r="G69" i="8"/>
  <c r="E69" i="8"/>
  <c r="K69" i="8"/>
  <c r="D69" i="8"/>
  <c r="A69" i="8"/>
  <c r="L68" i="8"/>
  <c r="F68" i="8"/>
  <c r="I68" i="8"/>
  <c r="H68" i="8"/>
  <c r="G68" i="8"/>
  <c r="E68" i="8"/>
  <c r="K68" i="8"/>
  <c r="D68" i="8"/>
  <c r="A68" i="8"/>
  <c r="L67" i="8"/>
  <c r="F67" i="8"/>
  <c r="J67" i="8"/>
  <c r="I67" i="8"/>
  <c r="G67" i="8"/>
  <c r="E67" i="8"/>
  <c r="K67" i="8"/>
  <c r="D67" i="8"/>
  <c r="A67" i="8"/>
  <c r="L66" i="8"/>
  <c r="F66" i="8"/>
  <c r="I66" i="8"/>
  <c r="G66" i="8"/>
  <c r="E66" i="8"/>
  <c r="K66" i="8"/>
  <c r="D66" i="8"/>
  <c r="A66" i="8"/>
  <c r="L65" i="8"/>
  <c r="F65" i="8"/>
  <c r="I65" i="8"/>
  <c r="H65" i="8"/>
  <c r="G65" i="8"/>
  <c r="E65" i="8"/>
  <c r="K65" i="8"/>
  <c r="D65" i="8"/>
  <c r="A65" i="8"/>
  <c r="L64" i="8"/>
  <c r="F64" i="8"/>
  <c r="I64" i="8"/>
  <c r="G64" i="8"/>
  <c r="E64" i="8"/>
  <c r="K64" i="8"/>
  <c r="D64" i="8"/>
  <c r="A64" i="8"/>
  <c r="L63" i="8"/>
  <c r="F63" i="8"/>
  <c r="I63" i="8"/>
  <c r="H63" i="8"/>
  <c r="G63" i="8"/>
  <c r="E63" i="8"/>
  <c r="K63" i="8"/>
  <c r="D63" i="8"/>
  <c r="A63" i="8"/>
  <c r="L62" i="8"/>
  <c r="F62" i="8"/>
  <c r="I62" i="8"/>
  <c r="H62" i="8"/>
  <c r="G62" i="8"/>
  <c r="E62" i="8"/>
  <c r="K62" i="8"/>
  <c r="D62" i="8"/>
  <c r="A62" i="8"/>
  <c r="L61" i="8"/>
  <c r="F61" i="8"/>
  <c r="I61" i="8"/>
  <c r="H61" i="8"/>
  <c r="G61" i="8"/>
  <c r="E61" i="8"/>
  <c r="K61" i="8"/>
  <c r="D61" i="8"/>
  <c r="A61" i="8"/>
  <c r="L60" i="8"/>
  <c r="F60" i="8"/>
  <c r="I60" i="8"/>
  <c r="H60" i="8"/>
  <c r="G60" i="8"/>
  <c r="E60" i="8"/>
  <c r="K60" i="8"/>
  <c r="D60" i="8"/>
  <c r="A60" i="8"/>
  <c r="L59" i="8"/>
  <c r="F59" i="8"/>
  <c r="I59" i="8"/>
  <c r="H59" i="8"/>
  <c r="G59" i="8"/>
  <c r="E59" i="8"/>
  <c r="K59" i="8"/>
  <c r="D59" i="8"/>
  <c r="A59" i="8"/>
  <c r="L58" i="8"/>
  <c r="F58" i="8"/>
  <c r="I58" i="8"/>
  <c r="H58" i="8"/>
  <c r="G58" i="8"/>
  <c r="E58" i="8"/>
  <c r="K58" i="8"/>
  <c r="D58" i="8"/>
  <c r="A58" i="8"/>
  <c r="L57" i="8"/>
  <c r="F57" i="8"/>
  <c r="I57" i="8"/>
  <c r="H57" i="8"/>
  <c r="G57" i="8"/>
  <c r="E57" i="8"/>
  <c r="K57" i="8"/>
  <c r="D57" i="8"/>
  <c r="A57" i="8"/>
  <c r="L56" i="8"/>
  <c r="F56" i="8"/>
  <c r="I56" i="8"/>
  <c r="H56" i="8"/>
  <c r="G56" i="8"/>
  <c r="E56" i="8"/>
  <c r="K56" i="8"/>
  <c r="D56" i="8"/>
  <c r="A56" i="8"/>
  <c r="L55" i="8"/>
  <c r="F55" i="8"/>
  <c r="I55" i="8"/>
  <c r="H55" i="8"/>
  <c r="G55" i="8"/>
  <c r="E55" i="8"/>
  <c r="K55" i="8"/>
  <c r="D55" i="8"/>
  <c r="A55" i="8"/>
  <c r="L54" i="8"/>
  <c r="F54" i="8"/>
  <c r="J54" i="8"/>
  <c r="I54" i="8"/>
  <c r="H54" i="8"/>
  <c r="G54" i="8"/>
  <c r="E54" i="8"/>
  <c r="K54" i="8"/>
  <c r="D54" i="8"/>
  <c r="A54" i="8"/>
  <c r="L53" i="8"/>
  <c r="F53" i="8"/>
  <c r="J53" i="8"/>
  <c r="I53" i="8"/>
  <c r="H53" i="8"/>
  <c r="G53" i="8"/>
  <c r="E53" i="8"/>
  <c r="K53" i="8"/>
  <c r="D53" i="8"/>
  <c r="A53" i="8"/>
  <c r="L52" i="8"/>
  <c r="F52" i="8"/>
  <c r="I52" i="8"/>
  <c r="H52" i="8"/>
  <c r="G52" i="8"/>
  <c r="E52" i="8"/>
  <c r="K52" i="8"/>
  <c r="D52" i="8"/>
  <c r="A52" i="8"/>
  <c r="L51" i="8"/>
  <c r="F51" i="8"/>
  <c r="I51" i="8"/>
  <c r="H51" i="8"/>
  <c r="G51" i="8"/>
  <c r="E51" i="8"/>
  <c r="K51" i="8"/>
  <c r="D51" i="8"/>
  <c r="A51" i="8"/>
  <c r="L50" i="8"/>
  <c r="F50" i="8"/>
  <c r="J50" i="8"/>
  <c r="I50" i="8"/>
  <c r="H50" i="8"/>
  <c r="G50" i="8"/>
  <c r="E50" i="8"/>
  <c r="K50" i="8"/>
  <c r="D50" i="8"/>
  <c r="A50" i="8"/>
  <c r="L49" i="8"/>
  <c r="F49" i="8"/>
  <c r="I49" i="8"/>
  <c r="H49" i="8"/>
  <c r="G49" i="8"/>
  <c r="E49" i="8"/>
  <c r="K49" i="8"/>
  <c r="D49" i="8"/>
  <c r="A49" i="8"/>
  <c r="L48" i="8"/>
  <c r="F48" i="8"/>
  <c r="I48" i="8"/>
  <c r="H48" i="8"/>
  <c r="G48" i="8"/>
  <c r="E48" i="8"/>
  <c r="K48" i="8"/>
  <c r="D48" i="8"/>
  <c r="A48" i="8"/>
  <c r="L47" i="8"/>
  <c r="F47" i="8"/>
  <c r="I47" i="8"/>
  <c r="H47" i="8"/>
  <c r="G47" i="8"/>
  <c r="E47" i="8"/>
  <c r="K47" i="8"/>
  <c r="D47" i="8"/>
  <c r="A47" i="8"/>
  <c r="L46" i="8"/>
  <c r="F46" i="8"/>
  <c r="I46" i="8"/>
  <c r="H46" i="8"/>
  <c r="G46" i="8"/>
  <c r="E46" i="8"/>
  <c r="K46" i="8"/>
  <c r="D46" i="8"/>
  <c r="A46" i="8"/>
  <c r="L45" i="8"/>
  <c r="F45" i="8"/>
  <c r="I45" i="8"/>
  <c r="H45" i="8"/>
  <c r="G45" i="8"/>
  <c r="E45" i="8"/>
  <c r="K45" i="8"/>
  <c r="D45" i="8"/>
  <c r="A45" i="8"/>
  <c r="L44" i="8"/>
  <c r="F44" i="8"/>
  <c r="I44" i="8"/>
  <c r="H44" i="8"/>
  <c r="G44" i="8"/>
  <c r="E44" i="8"/>
  <c r="K44" i="8"/>
  <c r="D44" i="8"/>
  <c r="A44" i="8"/>
  <c r="L43" i="8"/>
  <c r="F43" i="8"/>
  <c r="I43" i="8"/>
  <c r="H43" i="8"/>
  <c r="G43" i="8"/>
  <c r="E43" i="8"/>
  <c r="K43" i="8"/>
  <c r="D43" i="8"/>
  <c r="A43" i="8"/>
  <c r="L42" i="8"/>
  <c r="F42" i="8"/>
  <c r="I42" i="8"/>
  <c r="H42" i="8"/>
  <c r="G42" i="8"/>
  <c r="E42" i="8"/>
  <c r="K42" i="8"/>
  <c r="D42" i="8"/>
  <c r="A42" i="8"/>
  <c r="L41" i="8"/>
  <c r="F41" i="8"/>
  <c r="I41" i="8"/>
  <c r="H41" i="8"/>
  <c r="G41" i="8"/>
  <c r="E41" i="8"/>
  <c r="K41" i="8"/>
  <c r="D41" i="8"/>
  <c r="A41" i="8"/>
  <c r="L40" i="8"/>
  <c r="F40" i="8"/>
  <c r="I40" i="8"/>
  <c r="G40" i="8"/>
  <c r="E40" i="8"/>
  <c r="K40" i="8"/>
  <c r="D40" i="8"/>
  <c r="A40" i="8"/>
  <c r="L39" i="8"/>
  <c r="F39" i="8"/>
  <c r="I39" i="8"/>
  <c r="H39" i="8"/>
  <c r="G39" i="8"/>
  <c r="E39" i="8"/>
  <c r="K39" i="8"/>
  <c r="D39" i="8"/>
  <c r="A39" i="8"/>
  <c r="L38" i="8"/>
  <c r="F38" i="8"/>
  <c r="I38" i="8"/>
  <c r="G38" i="8"/>
  <c r="E38" i="8"/>
  <c r="K38" i="8"/>
  <c r="D38" i="8"/>
  <c r="A38" i="8"/>
  <c r="L37" i="8"/>
  <c r="F37" i="8"/>
  <c r="I37" i="8"/>
  <c r="H37" i="8"/>
  <c r="G37" i="8"/>
  <c r="E37" i="8"/>
  <c r="K37" i="8"/>
  <c r="D37" i="8"/>
  <c r="A37" i="8"/>
  <c r="L36" i="8"/>
  <c r="F36" i="8"/>
  <c r="I36" i="8"/>
  <c r="H36" i="8"/>
  <c r="G36" i="8"/>
  <c r="E36" i="8"/>
  <c r="K36" i="8"/>
  <c r="D36" i="8"/>
  <c r="A36" i="8"/>
  <c r="L35" i="8"/>
  <c r="F35" i="8"/>
  <c r="J35" i="8"/>
  <c r="I35" i="8"/>
  <c r="G35" i="8"/>
  <c r="E35" i="8"/>
  <c r="K35" i="8"/>
  <c r="D35" i="8"/>
  <c r="A35" i="8"/>
  <c r="L34" i="8"/>
  <c r="F34" i="8"/>
  <c r="I34" i="8"/>
  <c r="H34" i="8"/>
  <c r="G34" i="8"/>
  <c r="E34" i="8"/>
  <c r="K34" i="8"/>
  <c r="D34" i="8"/>
  <c r="A34" i="8"/>
  <c r="L33" i="8"/>
  <c r="F33" i="8"/>
  <c r="I33" i="8"/>
  <c r="H33" i="8"/>
  <c r="G33" i="8"/>
  <c r="E33" i="8"/>
  <c r="K33" i="8"/>
  <c r="D33" i="8"/>
  <c r="A33" i="8"/>
  <c r="L32" i="8"/>
  <c r="F32" i="8"/>
  <c r="I32" i="8"/>
  <c r="H32" i="8"/>
  <c r="G32" i="8"/>
  <c r="E32" i="8"/>
  <c r="K32" i="8"/>
  <c r="D32" i="8"/>
  <c r="A32" i="8"/>
  <c r="L31" i="8"/>
  <c r="F31" i="8"/>
  <c r="I31" i="8"/>
  <c r="H31" i="8"/>
  <c r="G31" i="8"/>
  <c r="E31" i="8"/>
  <c r="K31" i="8"/>
  <c r="D31" i="8"/>
  <c r="A31" i="8"/>
  <c r="L30" i="8"/>
  <c r="F30" i="8"/>
  <c r="I30" i="8"/>
  <c r="H30" i="8"/>
  <c r="G30" i="8"/>
  <c r="E30" i="8"/>
  <c r="K30" i="8"/>
  <c r="D30" i="8"/>
  <c r="A30" i="8"/>
  <c r="L29" i="8"/>
  <c r="F29" i="8"/>
  <c r="I29" i="8"/>
  <c r="H29" i="8"/>
  <c r="G29" i="8"/>
  <c r="E29" i="8"/>
  <c r="K29" i="8"/>
  <c r="D29" i="8"/>
  <c r="A29" i="8"/>
  <c r="L28" i="8"/>
  <c r="F28" i="8"/>
  <c r="I28" i="8"/>
  <c r="H28" i="8"/>
  <c r="G28" i="8"/>
  <c r="E28" i="8"/>
  <c r="K28" i="8"/>
  <c r="D28" i="8"/>
  <c r="A28" i="8"/>
  <c r="L27" i="8"/>
  <c r="F27" i="8"/>
  <c r="I27" i="8"/>
  <c r="H27" i="8"/>
  <c r="G27" i="8"/>
  <c r="E27" i="8"/>
  <c r="K27" i="8"/>
  <c r="D27" i="8"/>
  <c r="A27" i="8"/>
  <c r="L26" i="8"/>
  <c r="F26" i="8"/>
  <c r="I26" i="8"/>
  <c r="H26" i="8"/>
  <c r="G26" i="8"/>
  <c r="E26" i="8"/>
  <c r="K26" i="8"/>
  <c r="D26" i="8"/>
  <c r="A26" i="8"/>
  <c r="L25" i="8"/>
  <c r="F25" i="8"/>
  <c r="I25" i="8"/>
  <c r="H25" i="8"/>
  <c r="G25" i="8"/>
  <c r="E25" i="8"/>
  <c r="K25" i="8"/>
  <c r="D25" i="8"/>
  <c r="A25" i="8"/>
  <c r="L24" i="8"/>
  <c r="F24" i="8"/>
  <c r="J24" i="8"/>
  <c r="I24" i="8"/>
  <c r="H24" i="8"/>
  <c r="G24" i="8"/>
  <c r="E24" i="8"/>
  <c r="K24" i="8"/>
  <c r="D24" i="8"/>
  <c r="A24" i="8"/>
  <c r="L23" i="8"/>
  <c r="F23" i="8"/>
  <c r="J23" i="8"/>
  <c r="I23" i="8"/>
  <c r="H23" i="8"/>
  <c r="G23" i="8"/>
  <c r="E23" i="8"/>
  <c r="K23" i="8"/>
  <c r="D23" i="8"/>
  <c r="A23" i="8"/>
  <c r="L22" i="8"/>
  <c r="F22" i="8"/>
  <c r="I22" i="8"/>
  <c r="H22" i="8"/>
  <c r="G22" i="8"/>
  <c r="E22" i="8"/>
  <c r="K22" i="8"/>
  <c r="D22" i="8"/>
  <c r="A22" i="8"/>
  <c r="L21" i="8"/>
  <c r="F21" i="8"/>
  <c r="I21" i="8"/>
  <c r="H21" i="8"/>
  <c r="G21" i="8"/>
  <c r="E21" i="8"/>
  <c r="K21" i="8"/>
  <c r="D21" i="8"/>
  <c r="A21" i="8"/>
  <c r="L20" i="8"/>
  <c r="F20" i="8"/>
  <c r="I20" i="8"/>
  <c r="H20" i="8"/>
  <c r="G20" i="8"/>
  <c r="E20" i="8"/>
  <c r="K20" i="8"/>
  <c r="D20" i="8"/>
  <c r="A20" i="8"/>
  <c r="L19" i="8"/>
  <c r="F19" i="8"/>
  <c r="I19" i="8"/>
  <c r="H19" i="8"/>
  <c r="G19" i="8"/>
  <c r="E19" i="8"/>
  <c r="K19" i="8"/>
  <c r="D19" i="8"/>
  <c r="A19" i="8"/>
  <c r="L18" i="8"/>
  <c r="F18" i="8"/>
  <c r="I18" i="8"/>
  <c r="H18" i="8"/>
  <c r="G18" i="8"/>
  <c r="E18" i="8"/>
  <c r="K18" i="8"/>
  <c r="D18" i="8"/>
  <c r="A18" i="8"/>
  <c r="L17" i="8"/>
  <c r="F17" i="8"/>
  <c r="I17" i="8"/>
  <c r="H17" i="8"/>
  <c r="G17" i="8"/>
  <c r="E17" i="8"/>
  <c r="K17" i="8"/>
  <c r="D17" i="8"/>
  <c r="A17" i="8"/>
  <c r="L16" i="8"/>
  <c r="F16" i="8"/>
  <c r="I16" i="8"/>
  <c r="H16" i="8"/>
  <c r="G16" i="8"/>
  <c r="E16" i="8"/>
  <c r="K16" i="8"/>
  <c r="D16" i="8"/>
  <c r="A16" i="8"/>
  <c r="L15" i="8"/>
  <c r="F15" i="8"/>
  <c r="I15" i="8"/>
  <c r="G15" i="8"/>
  <c r="E15" i="8"/>
  <c r="K15" i="8"/>
  <c r="D15" i="8"/>
  <c r="A15" i="8"/>
  <c r="L14" i="8"/>
  <c r="F14" i="8"/>
  <c r="J14" i="8"/>
  <c r="I14" i="8"/>
  <c r="G14" i="8"/>
  <c r="E14" i="8"/>
  <c r="K14" i="8"/>
  <c r="D14" i="8"/>
  <c r="A14" i="8"/>
  <c r="L13" i="8"/>
  <c r="F13" i="8"/>
  <c r="I13" i="8"/>
  <c r="H13" i="8"/>
  <c r="G13" i="8"/>
  <c r="E13" i="8"/>
  <c r="K13" i="8"/>
  <c r="D13" i="8"/>
  <c r="A13" i="8"/>
  <c r="L12" i="8"/>
  <c r="F12" i="8"/>
  <c r="I12" i="8"/>
  <c r="H12" i="8"/>
  <c r="G12" i="8"/>
  <c r="E12" i="8"/>
  <c r="K12" i="8"/>
  <c r="D12" i="8"/>
  <c r="A12" i="8"/>
  <c r="L11" i="8"/>
  <c r="F11" i="8"/>
  <c r="I11" i="8"/>
  <c r="H11" i="8"/>
  <c r="G11" i="8"/>
  <c r="E11" i="8"/>
  <c r="K11" i="8"/>
  <c r="D11" i="8"/>
  <c r="A11" i="8"/>
  <c r="J75" i="4"/>
  <c r="I75" i="4"/>
  <c r="H75" i="4"/>
  <c r="G75" i="4"/>
  <c r="F75" i="4"/>
  <c r="E75" i="4"/>
  <c r="D75" i="4"/>
  <c r="C75" i="4"/>
  <c r="A75" i="4"/>
  <c r="J74" i="4"/>
  <c r="I74" i="4"/>
  <c r="H74" i="4"/>
  <c r="G74" i="4"/>
  <c r="F74" i="4"/>
  <c r="E74" i="4"/>
  <c r="D74" i="4"/>
  <c r="C74" i="4"/>
  <c r="A74" i="4"/>
  <c r="J73" i="4"/>
  <c r="I73" i="4"/>
  <c r="H73" i="4"/>
  <c r="G73" i="4"/>
  <c r="F73" i="4"/>
  <c r="E73" i="4"/>
  <c r="D73" i="4"/>
  <c r="C73" i="4"/>
  <c r="A73" i="4"/>
  <c r="J72" i="4"/>
  <c r="I72" i="4"/>
  <c r="H72" i="4"/>
  <c r="G72" i="4"/>
  <c r="F72" i="4"/>
  <c r="E72" i="4"/>
  <c r="D72" i="4"/>
  <c r="C72" i="4"/>
  <c r="A72" i="4"/>
  <c r="J71" i="4"/>
  <c r="I71" i="4"/>
  <c r="H71" i="4"/>
  <c r="G71" i="4"/>
  <c r="F71" i="4"/>
  <c r="E71" i="4"/>
  <c r="D71" i="4"/>
  <c r="C71" i="4"/>
  <c r="A71" i="4"/>
  <c r="J70" i="4"/>
  <c r="I70" i="4"/>
  <c r="H70" i="4"/>
  <c r="G70" i="4"/>
  <c r="F70" i="4"/>
  <c r="E70" i="4"/>
  <c r="D70" i="4"/>
  <c r="C70" i="4"/>
  <c r="A70" i="4"/>
  <c r="J69" i="4"/>
  <c r="I69" i="4"/>
  <c r="H69" i="4"/>
  <c r="G69" i="4"/>
  <c r="F69" i="4"/>
  <c r="E69" i="4"/>
  <c r="D69" i="4"/>
  <c r="C69" i="4"/>
  <c r="A69" i="4"/>
  <c r="J68" i="4"/>
  <c r="I68" i="4"/>
  <c r="H68" i="4"/>
  <c r="G68" i="4"/>
  <c r="F68" i="4"/>
  <c r="E68" i="4"/>
  <c r="D68" i="4"/>
  <c r="C68" i="4"/>
  <c r="A68" i="4"/>
  <c r="J67" i="4"/>
  <c r="I67" i="4"/>
  <c r="H67" i="4"/>
  <c r="G67" i="4"/>
  <c r="F67" i="4"/>
  <c r="E67" i="4"/>
  <c r="D67" i="4"/>
  <c r="C67" i="4"/>
  <c r="A67" i="4"/>
  <c r="J66" i="4"/>
  <c r="I66" i="4"/>
  <c r="H66" i="4"/>
  <c r="G66" i="4"/>
  <c r="F66" i="4"/>
  <c r="E66" i="4"/>
  <c r="D66" i="4"/>
  <c r="C66" i="4"/>
  <c r="A66" i="4"/>
  <c r="J65" i="4"/>
  <c r="I65" i="4"/>
  <c r="H65" i="4"/>
  <c r="G65" i="4"/>
  <c r="F65" i="4"/>
  <c r="E65" i="4"/>
  <c r="D65" i="4"/>
  <c r="C65" i="4"/>
  <c r="A65" i="4"/>
  <c r="J64" i="4"/>
  <c r="I64" i="4"/>
  <c r="H64" i="4"/>
  <c r="G64" i="4"/>
  <c r="F64" i="4"/>
  <c r="E64" i="4"/>
  <c r="D64" i="4"/>
  <c r="C64" i="4"/>
  <c r="A64" i="4"/>
  <c r="J63" i="4"/>
  <c r="I63" i="4"/>
  <c r="H63" i="4"/>
  <c r="G63" i="4"/>
  <c r="F63" i="4"/>
  <c r="E63" i="4"/>
  <c r="D63" i="4"/>
  <c r="C63" i="4"/>
  <c r="A63" i="4"/>
  <c r="J62" i="4"/>
  <c r="I62" i="4"/>
  <c r="H62" i="4"/>
  <c r="G62" i="4"/>
  <c r="F62" i="4"/>
  <c r="E62" i="4"/>
  <c r="D62" i="4"/>
  <c r="C62" i="4"/>
  <c r="A62" i="4"/>
  <c r="J61" i="4"/>
  <c r="I61" i="4"/>
  <c r="H61" i="4"/>
  <c r="G61" i="4"/>
  <c r="F61" i="4"/>
  <c r="E61" i="4"/>
  <c r="D61" i="4"/>
  <c r="C61" i="4"/>
  <c r="A61" i="4"/>
  <c r="J60" i="4"/>
  <c r="I60" i="4"/>
  <c r="H60" i="4"/>
  <c r="G60" i="4"/>
  <c r="F60" i="4"/>
  <c r="E60" i="4"/>
  <c r="D60" i="4"/>
  <c r="C60" i="4"/>
  <c r="A60" i="4"/>
  <c r="J59" i="4"/>
  <c r="I59" i="4"/>
  <c r="H59" i="4"/>
  <c r="G59" i="4"/>
  <c r="F59" i="4"/>
  <c r="E59" i="4"/>
  <c r="D59" i="4"/>
  <c r="C59" i="4"/>
  <c r="A59" i="4"/>
  <c r="J58" i="4"/>
  <c r="I58" i="4"/>
  <c r="H58" i="4"/>
  <c r="G58" i="4"/>
  <c r="F58" i="4"/>
  <c r="E58" i="4"/>
  <c r="D58" i="4"/>
  <c r="C58" i="4"/>
  <c r="A58" i="4"/>
  <c r="J57" i="4"/>
  <c r="I57" i="4"/>
  <c r="H57" i="4"/>
  <c r="G57" i="4"/>
  <c r="F57" i="4"/>
  <c r="E57" i="4"/>
  <c r="D57" i="4"/>
  <c r="C57" i="4"/>
  <c r="A57" i="4"/>
  <c r="J56" i="4"/>
  <c r="I56" i="4"/>
  <c r="H56" i="4"/>
  <c r="G56" i="4"/>
  <c r="F56" i="4"/>
  <c r="E56" i="4"/>
  <c r="D56" i="4"/>
  <c r="C56" i="4"/>
  <c r="A56" i="4"/>
  <c r="J55" i="4"/>
  <c r="I55" i="4"/>
  <c r="H55" i="4"/>
  <c r="G55" i="4"/>
  <c r="F55" i="4"/>
  <c r="E55" i="4"/>
  <c r="D55" i="4"/>
  <c r="C55" i="4"/>
  <c r="A55" i="4"/>
  <c r="J54" i="4"/>
  <c r="I54" i="4"/>
  <c r="H54" i="4"/>
  <c r="G54" i="4"/>
  <c r="F54" i="4"/>
  <c r="E54" i="4"/>
  <c r="D54" i="4"/>
  <c r="C54" i="4"/>
  <c r="A54" i="4"/>
  <c r="J53" i="4"/>
  <c r="I53" i="4"/>
  <c r="H53" i="4"/>
  <c r="G53" i="4"/>
  <c r="F53" i="4"/>
  <c r="E53" i="4"/>
  <c r="D53" i="4"/>
  <c r="C53" i="4"/>
  <c r="A53" i="4"/>
  <c r="J52" i="4"/>
  <c r="I52" i="4"/>
  <c r="H52" i="4"/>
  <c r="G52" i="4"/>
  <c r="F52" i="4"/>
  <c r="E52" i="4"/>
  <c r="D52" i="4"/>
  <c r="C52" i="4"/>
  <c r="A52" i="4"/>
  <c r="J51" i="4"/>
  <c r="I51" i="4"/>
  <c r="H51" i="4"/>
  <c r="G51" i="4"/>
  <c r="F51" i="4"/>
  <c r="E51" i="4"/>
  <c r="D51" i="4"/>
  <c r="C51" i="4"/>
  <c r="A51" i="4"/>
  <c r="J50" i="4"/>
  <c r="I50" i="4"/>
  <c r="H50" i="4"/>
  <c r="G50" i="4"/>
  <c r="F50" i="4"/>
  <c r="E50" i="4"/>
  <c r="D50" i="4"/>
  <c r="C50" i="4"/>
  <c r="A50" i="4"/>
  <c r="J49" i="4"/>
  <c r="I49" i="4"/>
  <c r="H49" i="4"/>
  <c r="G49" i="4"/>
  <c r="F49" i="4"/>
  <c r="E49" i="4"/>
  <c r="D49" i="4"/>
  <c r="C49" i="4"/>
  <c r="A49" i="4"/>
  <c r="J48" i="4"/>
  <c r="I48" i="4"/>
  <c r="H48" i="4"/>
  <c r="G48" i="4"/>
  <c r="F48" i="4"/>
  <c r="E48" i="4"/>
  <c r="D48" i="4"/>
  <c r="C48" i="4"/>
  <c r="A48" i="4"/>
  <c r="J47" i="4"/>
  <c r="I47" i="4"/>
  <c r="H47" i="4"/>
  <c r="G47" i="4"/>
  <c r="F47" i="4"/>
  <c r="E47" i="4"/>
  <c r="D47" i="4"/>
  <c r="C47" i="4"/>
  <c r="A47" i="4"/>
  <c r="J46" i="4"/>
  <c r="I46" i="4"/>
  <c r="H46" i="4"/>
  <c r="G46" i="4"/>
  <c r="F46" i="4"/>
  <c r="E46" i="4"/>
  <c r="D46" i="4"/>
  <c r="C46" i="4"/>
  <c r="A46" i="4"/>
  <c r="J45" i="4"/>
  <c r="I45" i="4"/>
  <c r="H45" i="4"/>
  <c r="G45" i="4"/>
  <c r="F45" i="4"/>
  <c r="E45" i="4"/>
  <c r="D45" i="4"/>
  <c r="C45" i="4"/>
  <c r="A45" i="4"/>
  <c r="J44" i="4"/>
  <c r="I44" i="4"/>
  <c r="H44" i="4"/>
  <c r="G44" i="4"/>
  <c r="F44" i="4"/>
  <c r="E44" i="4"/>
  <c r="D44" i="4"/>
  <c r="C44" i="4"/>
  <c r="A44" i="4"/>
  <c r="J43" i="4"/>
  <c r="I43" i="4"/>
  <c r="H43" i="4"/>
  <c r="G43" i="4"/>
  <c r="F43" i="4"/>
  <c r="E43" i="4"/>
  <c r="D43" i="4"/>
  <c r="C43" i="4"/>
  <c r="A43" i="4"/>
  <c r="J42" i="4"/>
  <c r="I42" i="4"/>
  <c r="H42" i="4"/>
  <c r="G42" i="4"/>
  <c r="F42" i="4"/>
  <c r="E42" i="4"/>
  <c r="D42" i="4"/>
  <c r="C42" i="4"/>
  <c r="A42" i="4"/>
  <c r="J41" i="4"/>
  <c r="I41" i="4"/>
  <c r="H41" i="4"/>
  <c r="G41" i="4"/>
  <c r="F41" i="4"/>
  <c r="E41" i="4"/>
  <c r="D41" i="4"/>
  <c r="C41" i="4"/>
  <c r="A41" i="4"/>
  <c r="J40" i="4"/>
  <c r="I40" i="4"/>
  <c r="H40" i="4"/>
  <c r="G40" i="4"/>
  <c r="F40" i="4"/>
  <c r="E40" i="4"/>
  <c r="D40" i="4"/>
  <c r="C40" i="4"/>
  <c r="A40" i="4"/>
  <c r="J39" i="4"/>
  <c r="I39" i="4"/>
  <c r="H39" i="4"/>
  <c r="G39" i="4"/>
  <c r="F39" i="4"/>
  <c r="E39" i="4"/>
  <c r="D39" i="4"/>
  <c r="C39" i="4"/>
  <c r="A39" i="4"/>
  <c r="J38" i="4"/>
  <c r="I38" i="4"/>
  <c r="H38" i="4"/>
  <c r="G38" i="4"/>
  <c r="F38" i="4"/>
  <c r="E38" i="4"/>
  <c r="D38" i="4"/>
  <c r="C38" i="4"/>
  <c r="A38" i="4"/>
  <c r="J37" i="4"/>
  <c r="I37" i="4"/>
  <c r="H37" i="4"/>
  <c r="G37" i="4"/>
  <c r="F37" i="4"/>
  <c r="E37" i="4"/>
  <c r="D37" i="4"/>
  <c r="C37" i="4"/>
  <c r="A37" i="4"/>
  <c r="J36" i="4"/>
  <c r="I36" i="4"/>
  <c r="H36" i="4"/>
  <c r="G36" i="4"/>
  <c r="F36" i="4"/>
  <c r="E36" i="4"/>
  <c r="D36" i="4"/>
  <c r="C36" i="4"/>
  <c r="A36" i="4"/>
  <c r="J35" i="4"/>
  <c r="I35" i="4"/>
  <c r="H35" i="4"/>
  <c r="G35" i="4"/>
  <c r="F35" i="4"/>
  <c r="E35" i="4"/>
  <c r="D35" i="4"/>
  <c r="C35" i="4"/>
  <c r="A35" i="4"/>
  <c r="J34" i="4"/>
  <c r="I34" i="4"/>
  <c r="H34" i="4"/>
  <c r="G34" i="4"/>
  <c r="F34" i="4"/>
  <c r="E34" i="4"/>
  <c r="D34" i="4"/>
  <c r="C34" i="4"/>
  <c r="A34" i="4"/>
  <c r="J33" i="4"/>
  <c r="I33" i="4"/>
  <c r="H33" i="4"/>
  <c r="G33" i="4"/>
  <c r="F33" i="4"/>
  <c r="E33" i="4"/>
  <c r="D33" i="4"/>
  <c r="C33" i="4"/>
  <c r="A33" i="4"/>
  <c r="J32" i="4"/>
  <c r="I32" i="4"/>
  <c r="H32" i="4"/>
  <c r="G32" i="4"/>
  <c r="F32" i="4"/>
  <c r="E32" i="4"/>
  <c r="D32" i="4"/>
  <c r="C32" i="4"/>
  <c r="A32" i="4"/>
  <c r="J31" i="4"/>
  <c r="I31" i="4"/>
  <c r="H31" i="4"/>
  <c r="G31" i="4"/>
  <c r="F31" i="4"/>
  <c r="E31" i="4"/>
  <c r="D31" i="4"/>
  <c r="C31" i="4"/>
  <c r="A31" i="4"/>
  <c r="J30" i="4"/>
  <c r="I30" i="4"/>
  <c r="H30" i="4"/>
  <c r="G30" i="4"/>
  <c r="F30" i="4"/>
  <c r="E30" i="4"/>
  <c r="D30" i="4"/>
  <c r="C30" i="4"/>
  <c r="A30" i="4"/>
  <c r="J29" i="4"/>
  <c r="I29" i="4"/>
  <c r="H29" i="4"/>
  <c r="G29" i="4"/>
  <c r="F29" i="4"/>
  <c r="E29" i="4"/>
  <c r="D29" i="4"/>
  <c r="C29" i="4"/>
  <c r="A29" i="4"/>
  <c r="J28" i="4"/>
  <c r="I28" i="4"/>
  <c r="H28" i="4"/>
  <c r="G28" i="4"/>
  <c r="F28" i="4"/>
  <c r="E28" i="4"/>
  <c r="D28" i="4"/>
  <c r="C28" i="4"/>
  <c r="A28" i="4"/>
  <c r="J27" i="4"/>
  <c r="I27" i="4"/>
  <c r="H27" i="4"/>
  <c r="G27" i="4"/>
  <c r="F27" i="4"/>
  <c r="E27" i="4"/>
  <c r="D27" i="4"/>
  <c r="C27" i="4"/>
  <c r="A27" i="4"/>
  <c r="J26" i="4"/>
  <c r="I26" i="4"/>
  <c r="H26" i="4"/>
  <c r="G26" i="4"/>
  <c r="F26" i="4"/>
  <c r="E26" i="4"/>
  <c r="D26" i="4"/>
  <c r="C26" i="4"/>
  <c r="A26" i="4"/>
  <c r="J25" i="4"/>
  <c r="I25" i="4"/>
  <c r="H25" i="4"/>
  <c r="G25" i="4"/>
  <c r="F25" i="4"/>
  <c r="E25" i="4"/>
  <c r="D25" i="4"/>
  <c r="C25" i="4"/>
  <c r="A25" i="4"/>
  <c r="J24" i="4"/>
  <c r="I24" i="4"/>
  <c r="H24" i="4"/>
  <c r="G24" i="4"/>
  <c r="F24" i="4"/>
  <c r="E24" i="4"/>
  <c r="D24" i="4"/>
  <c r="C24" i="4"/>
  <c r="A24" i="4"/>
  <c r="J23" i="4"/>
  <c r="I23" i="4"/>
  <c r="H23" i="4"/>
  <c r="G23" i="4"/>
  <c r="F23" i="4"/>
  <c r="E23" i="4"/>
  <c r="D23" i="4"/>
  <c r="C23" i="4"/>
  <c r="A23" i="4"/>
  <c r="J22" i="4"/>
  <c r="I22" i="4"/>
  <c r="H22" i="4"/>
  <c r="G22" i="4"/>
  <c r="F22" i="4"/>
  <c r="E22" i="4"/>
  <c r="D22" i="4"/>
  <c r="C22" i="4"/>
  <c r="A22" i="4"/>
  <c r="J21" i="4"/>
  <c r="I21" i="4"/>
  <c r="H21" i="4"/>
  <c r="G21" i="4"/>
  <c r="F21" i="4"/>
  <c r="E21" i="4"/>
  <c r="D21" i="4"/>
  <c r="C21" i="4"/>
  <c r="A21" i="4"/>
  <c r="J20" i="4"/>
  <c r="I20" i="4"/>
  <c r="H20" i="4"/>
  <c r="G20" i="4"/>
  <c r="F20" i="4"/>
  <c r="E20" i="4"/>
  <c r="D20" i="4"/>
  <c r="C20" i="4"/>
  <c r="A20" i="4"/>
  <c r="J19" i="4"/>
  <c r="I19" i="4"/>
  <c r="H19" i="4"/>
  <c r="G19" i="4"/>
  <c r="F19" i="4"/>
  <c r="E19" i="4"/>
  <c r="D19" i="4"/>
  <c r="C19" i="4"/>
  <c r="A19" i="4"/>
  <c r="J18" i="4"/>
  <c r="I18" i="4"/>
  <c r="H18" i="4"/>
  <c r="G18" i="4"/>
  <c r="F18" i="4"/>
  <c r="E18" i="4"/>
  <c r="D18" i="4"/>
  <c r="C18" i="4"/>
  <c r="A18" i="4"/>
  <c r="J17" i="4"/>
  <c r="I17" i="4"/>
  <c r="H17" i="4"/>
  <c r="G17" i="4"/>
  <c r="F17" i="4"/>
  <c r="E17" i="4"/>
  <c r="D17" i="4"/>
  <c r="C17" i="4"/>
  <c r="A17" i="4"/>
  <c r="J16" i="4"/>
  <c r="I16" i="4"/>
  <c r="H16" i="4"/>
  <c r="G16" i="4"/>
  <c r="F16" i="4"/>
  <c r="E16" i="4"/>
  <c r="D16" i="4"/>
  <c r="C16" i="4"/>
  <c r="A16" i="4"/>
  <c r="J15" i="4"/>
  <c r="I15" i="4"/>
  <c r="H15" i="4"/>
  <c r="G15" i="4"/>
  <c r="F15" i="4"/>
  <c r="E15" i="4"/>
  <c r="D15" i="4"/>
  <c r="C15" i="4"/>
  <c r="A15" i="4"/>
  <c r="J14" i="4"/>
  <c r="I14" i="4"/>
  <c r="H14" i="4"/>
  <c r="G14" i="4"/>
  <c r="F14" i="4"/>
  <c r="E14" i="4"/>
  <c r="D14" i="4"/>
  <c r="C14" i="4"/>
  <c r="A14" i="4"/>
  <c r="J13" i="4"/>
  <c r="I13" i="4"/>
  <c r="H13" i="4"/>
  <c r="G13" i="4"/>
  <c r="F13" i="4"/>
  <c r="E13" i="4"/>
  <c r="D13" i="4"/>
  <c r="C13" i="4"/>
  <c r="A13" i="4"/>
  <c r="J12" i="4"/>
  <c r="I12" i="4"/>
  <c r="H12" i="4"/>
  <c r="G12" i="4"/>
  <c r="F12" i="4"/>
  <c r="E12" i="4"/>
  <c r="D12" i="4"/>
  <c r="C12" i="4"/>
  <c r="A12" i="4"/>
  <c r="J11" i="4"/>
  <c r="I11" i="4"/>
  <c r="H11" i="4"/>
  <c r="G11" i="4"/>
  <c r="F11" i="4"/>
  <c r="E11" i="4"/>
  <c r="D11" i="4"/>
  <c r="C11" i="4"/>
  <c r="A11" i="4"/>
  <c r="J10" i="4"/>
  <c r="I10" i="4"/>
  <c r="H10" i="4"/>
  <c r="G10" i="4"/>
  <c r="F10" i="4"/>
  <c r="E10" i="4"/>
  <c r="D10" i="4"/>
  <c r="C10" i="4"/>
  <c r="A10" i="4"/>
  <c r="B75" i="3"/>
  <c r="A75" i="3"/>
  <c r="B74" i="3"/>
  <c r="A74" i="3"/>
  <c r="B73" i="3"/>
  <c r="A73" i="3"/>
  <c r="B72" i="3"/>
  <c r="A72" i="3"/>
  <c r="B71" i="3"/>
  <c r="A71" i="3"/>
  <c r="B70" i="3"/>
  <c r="A70" i="3"/>
  <c r="B69" i="3"/>
  <c r="A69" i="3"/>
  <c r="B68" i="3"/>
  <c r="A68" i="3"/>
  <c r="B67" i="3"/>
  <c r="A67" i="3"/>
  <c r="B66" i="3"/>
  <c r="A66" i="3"/>
  <c r="B65" i="3"/>
  <c r="A65" i="3"/>
  <c r="B64" i="3"/>
  <c r="A64" i="3"/>
  <c r="B63" i="3"/>
  <c r="A63" i="3"/>
  <c r="B62" i="3"/>
  <c r="A62" i="3"/>
  <c r="B61" i="3"/>
  <c r="A61" i="3"/>
  <c r="B60" i="3"/>
  <c r="A60" i="3"/>
  <c r="B59" i="3"/>
  <c r="A59" i="3"/>
  <c r="B58" i="3"/>
  <c r="A58" i="3"/>
  <c r="B57" i="3"/>
  <c r="A57" i="3"/>
  <c r="B56" i="3"/>
  <c r="A56" i="3"/>
  <c r="B55" i="3"/>
  <c r="A55" i="3"/>
  <c r="B54" i="3"/>
  <c r="A54" i="3"/>
  <c r="B53" i="3"/>
  <c r="A53" i="3"/>
  <c r="B52" i="3"/>
  <c r="A52" i="3"/>
  <c r="B51" i="3"/>
  <c r="A51" i="3"/>
  <c r="B50" i="3"/>
  <c r="A50" i="3"/>
  <c r="B49" i="3"/>
  <c r="A49" i="3"/>
  <c r="B48" i="3"/>
  <c r="A48" i="3"/>
  <c r="B47" i="3"/>
  <c r="A47" i="3"/>
  <c r="B46" i="3"/>
  <c r="A46" i="3"/>
  <c r="B45" i="3"/>
  <c r="A45" i="3"/>
  <c r="B44" i="3"/>
  <c r="A44" i="3"/>
  <c r="B43" i="3"/>
  <c r="A43" i="3"/>
  <c r="B42" i="3"/>
  <c r="A42" i="3"/>
  <c r="B41" i="3"/>
  <c r="A41" i="3"/>
  <c r="B40" i="3"/>
  <c r="A40" i="3"/>
  <c r="B39" i="3"/>
  <c r="A39" i="3"/>
  <c r="B38" i="3"/>
  <c r="A38" i="3"/>
  <c r="B37" i="3"/>
  <c r="A37" i="3"/>
  <c r="B36" i="3"/>
  <c r="A36" i="3"/>
  <c r="B35" i="3"/>
  <c r="A35" i="3"/>
  <c r="B34" i="3"/>
  <c r="A34" i="3"/>
  <c r="B33" i="3"/>
  <c r="A33" i="3"/>
  <c r="B32" i="3"/>
  <c r="A32" i="3"/>
  <c r="B31" i="3"/>
  <c r="A31" i="3"/>
  <c r="B30" i="3"/>
  <c r="A30" i="3"/>
  <c r="B29" i="3"/>
  <c r="A29" i="3"/>
  <c r="B28" i="3"/>
  <c r="A28" i="3"/>
  <c r="B27" i="3"/>
  <c r="A27" i="3"/>
  <c r="B26" i="3"/>
  <c r="A26" i="3"/>
  <c r="B25" i="3"/>
  <c r="A25" i="3"/>
  <c r="B24" i="3"/>
  <c r="A24" i="3"/>
  <c r="B23" i="3"/>
  <c r="A23" i="3"/>
  <c r="B22" i="3"/>
  <c r="A22" i="3"/>
  <c r="B21" i="3"/>
  <c r="A21" i="3"/>
  <c r="B20" i="3"/>
  <c r="A20" i="3"/>
  <c r="B19" i="3"/>
  <c r="A19" i="3"/>
  <c r="B18" i="3"/>
  <c r="A18" i="3"/>
  <c r="B17" i="3"/>
  <c r="A17" i="3"/>
  <c r="B16" i="3"/>
  <c r="A16" i="3"/>
  <c r="B15" i="3"/>
  <c r="A15" i="3"/>
  <c r="B14" i="3"/>
  <c r="A14" i="3"/>
  <c r="B13" i="3"/>
  <c r="A13" i="3"/>
  <c r="B12" i="3"/>
  <c r="A12" i="3"/>
  <c r="A11" i="3"/>
  <c r="A10" i="3"/>
  <c r="B20" i="9"/>
  <c r="I55" i="5"/>
  <c r="E55" i="5"/>
  <c r="A39" i="9"/>
  <c r="A23" i="9"/>
  <c r="A38" i="9"/>
  <c r="A22" i="9"/>
  <c r="A21" i="9"/>
  <c r="A20" i="9"/>
  <c r="A31" i="9"/>
  <c r="A30" i="9"/>
  <c r="A27" i="9"/>
  <c r="B13" i="9"/>
  <c r="A17" i="9"/>
  <c r="A16" i="9"/>
  <c r="A15" i="9"/>
  <c r="A14" i="9"/>
  <c r="A11" i="9"/>
  <c r="A1" i="9"/>
  <c r="J74" i="8"/>
  <c r="J73" i="8"/>
  <c r="J72" i="8"/>
  <c r="J71" i="8"/>
  <c r="J70" i="8"/>
  <c r="J68" i="8"/>
  <c r="J66" i="8"/>
  <c r="J65" i="8"/>
  <c r="J64" i="8"/>
  <c r="J63" i="8"/>
  <c r="J62" i="8"/>
  <c r="J61" i="8"/>
  <c r="J60" i="8"/>
  <c r="J59" i="8"/>
  <c r="J58" i="8"/>
  <c r="J57" i="8"/>
  <c r="J56" i="8"/>
  <c r="J55" i="8"/>
  <c r="J52" i="8"/>
  <c r="J51" i="8"/>
  <c r="J49" i="8"/>
  <c r="J48" i="8"/>
  <c r="J47" i="8"/>
  <c r="J46" i="8"/>
  <c r="J45" i="8"/>
  <c r="J44" i="8"/>
  <c r="J43" i="8"/>
  <c r="J42" i="8"/>
  <c r="J41" i="8"/>
  <c r="J40" i="8"/>
  <c r="J39" i="8"/>
  <c r="J38" i="8"/>
  <c r="J37" i="8"/>
  <c r="J36" i="8"/>
  <c r="J34" i="8"/>
  <c r="J33" i="8"/>
  <c r="J32" i="8"/>
  <c r="J31" i="8"/>
  <c r="J30" i="8"/>
  <c r="J29" i="8"/>
  <c r="J28" i="8"/>
  <c r="J27" i="8"/>
  <c r="J26" i="8"/>
  <c r="J25" i="8"/>
  <c r="J22" i="8"/>
  <c r="J21" i="8"/>
  <c r="J20" i="8"/>
  <c r="J19" i="8"/>
  <c r="J18" i="8"/>
  <c r="J17" i="8"/>
  <c r="J16" i="8"/>
  <c r="J15" i="8"/>
  <c r="J13" i="8"/>
  <c r="J12" i="8"/>
  <c r="J11" i="8"/>
  <c r="J76" i="8"/>
  <c r="J10" i="8"/>
  <c r="L10" i="8"/>
  <c r="H10" i="8"/>
  <c r="I10" i="8"/>
  <c r="H9" i="8"/>
  <c r="G9" i="8"/>
  <c r="F10" i="8"/>
  <c r="D10" i="8"/>
  <c r="K10" i="8"/>
  <c r="A10" i="8"/>
  <c r="L9" i="8"/>
  <c r="F9" i="8"/>
  <c r="E9" i="8"/>
  <c r="D9" i="8"/>
  <c r="K9" i="8"/>
  <c r="A9" i="8"/>
  <c r="A2" i="8"/>
  <c r="F8" i="6"/>
  <c r="A8" i="6"/>
  <c r="P8" i="5"/>
  <c r="O8" i="5"/>
  <c r="N8" i="5"/>
  <c r="M8" i="5"/>
  <c r="L8" i="5"/>
  <c r="K8" i="5"/>
  <c r="J8" i="5"/>
  <c r="I8" i="5"/>
  <c r="H8" i="5"/>
  <c r="G8" i="5"/>
  <c r="F8" i="5"/>
  <c r="E8" i="5"/>
  <c r="D8" i="5"/>
  <c r="A8" i="5"/>
  <c r="A8" i="4"/>
  <c r="A2" i="6"/>
  <c r="A2" i="5"/>
  <c r="A2" i="4"/>
  <c r="A9" i="6"/>
  <c r="A68" i="5"/>
  <c r="A67" i="5"/>
  <c r="A66" i="5"/>
  <c r="A65" i="5"/>
  <c r="A64" i="5"/>
  <c r="A63" i="5"/>
  <c r="A62" i="5"/>
  <c r="A61" i="5"/>
  <c r="A60" i="5"/>
  <c r="A59" i="5"/>
  <c r="A58" i="5"/>
  <c r="A57" i="5"/>
  <c r="A56" i="5"/>
  <c r="A55" i="5"/>
  <c r="A54" i="5"/>
  <c r="A53" i="5"/>
  <c r="A52" i="5"/>
  <c r="A51" i="5"/>
  <c r="A50" i="5"/>
  <c r="A49" i="5"/>
  <c r="A48" i="5"/>
  <c r="A47" i="5"/>
  <c r="A46" i="5"/>
  <c r="A45" i="5"/>
  <c r="A44" i="5"/>
  <c r="A43" i="5"/>
  <c r="A42" i="5"/>
  <c r="A41" i="5"/>
  <c r="A40" i="5"/>
  <c r="A39" i="5"/>
  <c r="A38" i="5"/>
  <c r="A37" i="5"/>
  <c r="A36" i="5"/>
  <c r="A35" i="5"/>
  <c r="A34" i="5"/>
  <c r="A33" i="5"/>
  <c r="A32" i="5"/>
  <c r="A31" i="5"/>
  <c r="A30" i="5"/>
  <c r="A29" i="5"/>
  <c r="A28" i="5"/>
  <c r="A27" i="5"/>
  <c r="A26" i="5"/>
  <c r="A25" i="5"/>
  <c r="A24" i="5"/>
  <c r="A23" i="5"/>
  <c r="A22" i="5"/>
  <c r="A21" i="5"/>
  <c r="A20" i="5"/>
  <c r="A19" i="5"/>
  <c r="A18" i="5"/>
  <c r="A17" i="5"/>
  <c r="A16" i="5"/>
  <c r="A15" i="5"/>
  <c r="A14" i="5"/>
  <c r="A13" i="5"/>
  <c r="A12" i="5"/>
  <c r="A11" i="5"/>
  <c r="A10" i="5"/>
  <c r="A9" i="5"/>
  <c r="K7" i="5"/>
  <c r="J9" i="4"/>
  <c r="I9" i="4"/>
  <c r="H9" i="4"/>
  <c r="G9" i="4"/>
  <c r="F9" i="4"/>
  <c r="E9" i="4"/>
  <c r="J8" i="4"/>
  <c r="I8" i="4"/>
  <c r="H8" i="4"/>
  <c r="G8" i="4"/>
  <c r="F8" i="4"/>
  <c r="E8" i="4"/>
  <c r="D8" i="4"/>
  <c r="C8" i="4"/>
  <c r="E3" i="2"/>
  <c r="F3" i="2"/>
  <c r="D3" i="2"/>
  <c r="C3" i="2"/>
  <c r="F9" i="6"/>
  <c r="A1" i="8"/>
  <c r="Q68" i="5"/>
  <c r="P68" i="5"/>
  <c r="M68" i="5"/>
  <c r="L68" i="5"/>
  <c r="K68" i="5"/>
  <c r="J68" i="5"/>
  <c r="I68" i="5"/>
  <c r="H68" i="5"/>
  <c r="G68" i="5"/>
  <c r="F68" i="5"/>
  <c r="E68" i="5"/>
  <c r="D68" i="5"/>
  <c r="Q67" i="5"/>
  <c r="P67" i="5"/>
  <c r="M67" i="5"/>
  <c r="L67" i="5"/>
  <c r="K67" i="5"/>
  <c r="J67" i="5"/>
  <c r="I67" i="5"/>
  <c r="H67" i="5"/>
  <c r="G67" i="5"/>
  <c r="F67" i="5"/>
  <c r="E67" i="5"/>
  <c r="D67" i="5"/>
  <c r="Q66" i="5"/>
  <c r="P66" i="5"/>
  <c r="M66" i="5"/>
  <c r="L66" i="5"/>
  <c r="K66" i="5"/>
  <c r="J66" i="5"/>
  <c r="I66" i="5"/>
  <c r="H66" i="5"/>
  <c r="G66" i="5"/>
  <c r="F66" i="5"/>
  <c r="E66" i="5"/>
  <c r="D66" i="5"/>
  <c r="Q65" i="5"/>
  <c r="P65" i="5"/>
  <c r="M65" i="5"/>
  <c r="L65" i="5"/>
  <c r="K65" i="5"/>
  <c r="J65" i="5"/>
  <c r="I65" i="5"/>
  <c r="H65" i="5"/>
  <c r="G65" i="5"/>
  <c r="F65" i="5"/>
  <c r="E65" i="5"/>
  <c r="D65" i="5"/>
  <c r="Q64" i="5"/>
  <c r="P64" i="5"/>
  <c r="M64" i="5"/>
  <c r="L64" i="5"/>
  <c r="K64" i="5"/>
  <c r="J64" i="5"/>
  <c r="I64" i="5"/>
  <c r="H64" i="5"/>
  <c r="G64" i="5"/>
  <c r="F64" i="5"/>
  <c r="E64" i="5"/>
  <c r="D64" i="5"/>
  <c r="Q63" i="5"/>
  <c r="P63" i="5"/>
  <c r="M63" i="5"/>
  <c r="L63" i="5"/>
  <c r="K63" i="5"/>
  <c r="J63" i="5"/>
  <c r="I63" i="5"/>
  <c r="H63" i="5"/>
  <c r="G63" i="5"/>
  <c r="F63" i="5"/>
  <c r="E63" i="5"/>
  <c r="D63" i="5"/>
  <c r="Q62" i="5"/>
  <c r="P62" i="5"/>
  <c r="M62" i="5"/>
  <c r="L62" i="5"/>
  <c r="K62" i="5"/>
  <c r="J62" i="5"/>
  <c r="I62" i="5"/>
  <c r="H62" i="5"/>
  <c r="G62" i="5"/>
  <c r="F62" i="5"/>
  <c r="E62" i="5"/>
  <c r="D62" i="5"/>
  <c r="Q61" i="5"/>
  <c r="P61" i="5"/>
  <c r="M61" i="5"/>
  <c r="L61" i="5"/>
  <c r="K61" i="5"/>
  <c r="J61" i="5"/>
  <c r="I61" i="5"/>
  <c r="H61" i="5"/>
  <c r="G61" i="5"/>
  <c r="F61" i="5"/>
  <c r="E61" i="5"/>
  <c r="D61" i="5"/>
  <c r="Q60" i="5"/>
  <c r="P60" i="5"/>
  <c r="M60" i="5"/>
  <c r="L60" i="5"/>
  <c r="K60" i="5"/>
  <c r="J60" i="5"/>
  <c r="I60" i="5"/>
  <c r="H60" i="5"/>
  <c r="G60" i="5"/>
  <c r="F60" i="5"/>
  <c r="E60" i="5"/>
  <c r="D60" i="5"/>
  <c r="Q59" i="5"/>
  <c r="P59" i="5"/>
  <c r="M59" i="5"/>
  <c r="L59" i="5"/>
  <c r="K59" i="5"/>
  <c r="J59" i="5"/>
  <c r="I59" i="5"/>
  <c r="H59" i="5"/>
  <c r="G59" i="5"/>
  <c r="F59" i="5"/>
  <c r="E59" i="5"/>
  <c r="D59" i="5"/>
  <c r="Q58" i="5"/>
  <c r="P58" i="5"/>
  <c r="M58" i="5"/>
  <c r="L58" i="5"/>
  <c r="K58" i="5"/>
  <c r="J58" i="5"/>
  <c r="I58" i="5"/>
  <c r="H58" i="5"/>
  <c r="G58" i="5"/>
  <c r="F58" i="5"/>
  <c r="E58" i="5"/>
  <c r="D58" i="5"/>
  <c r="Q57" i="5"/>
  <c r="P57" i="5"/>
  <c r="M57" i="5"/>
  <c r="L57" i="5"/>
  <c r="K57" i="5"/>
  <c r="J57" i="5"/>
  <c r="I57" i="5"/>
  <c r="H57" i="5"/>
  <c r="G57" i="5"/>
  <c r="F57" i="5"/>
  <c r="E57" i="5"/>
  <c r="D57" i="5"/>
  <c r="Q56" i="5"/>
  <c r="P56" i="5"/>
  <c r="M56" i="5"/>
  <c r="L56" i="5"/>
  <c r="K56" i="5"/>
  <c r="J56" i="5"/>
  <c r="I56" i="5"/>
  <c r="H56" i="5"/>
  <c r="G56" i="5"/>
  <c r="F56" i="5"/>
  <c r="E56" i="5"/>
  <c r="D56" i="5"/>
  <c r="L55" i="5"/>
  <c r="K55" i="5"/>
  <c r="H55" i="5"/>
  <c r="G55" i="5"/>
  <c r="Q54" i="5"/>
  <c r="P54" i="5"/>
  <c r="M54" i="5"/>
  <c r="L54" i="5"/>
  <c r="K54" i="5"/>
  <c r="J54" i="5"/>
  <c r="I54" i="5"/>
  <c r="H54" i="5"/>
  <c r="G54" i="5"/>
  <c r="F54" i="5"/>
  <c r="E54" i="5"/>
  <c r="D54" i="5"/>
  <c r="Q53" i="5"/>
  <c r="P53" i="5"/>
  <c r="M53" i="5"/>
  <c r="L53" i="5"/>
  <c r="K53" i="5"/>
  <c r="J53" i="5"/>
  <c r="I53" i="5"/>
  <c r="H53" i="5"/>
  <c r="G53" i="5"/>
  <c r="F53" i="5"/>
  <c r="E53" i="5"/>
  <c r="D53" i="5"/>
  <c r="Q52" i="5"/>
  <c r="P52" i="5"/>
  <c r="M52" i="5"/>
  <c r="L52" i="5"/>
  <c r="K52" i="5"/>
  <c r="J52" i="5"/>
  <c r="I52" i="5"/>
  <c r="H52" i="5"/>
  <c r="G52" i="5"/>
  <c r="F52" i="5"/>
  <c r="E52" i="5"/>
  <c r="D52" i="5"/>
  <c r="Q51" i="5"/>
  <c r="P51" i="5"/>
  <c r="M51" i="5"/>
  <c r="L51" i="5"/>
  <c r="K51" i="5"/>
  <c r="J51" i="5"/>
  <c r="I51" i="5"/>
  <c r="H51" i="5"/>
  <c r="G51" i="5"/>
  <c r="F51" i="5"/>
  <c r="E51" i="5"/>
  <c r="D51" i="5"/>
  <c r="Q50" i="5"/>
  <c r="P50" i="5"/>
  <c r="M50" i="5"/>
  <c r="L50" i="5"/>
  <c r="K50" i="5"/>
  <c r="J50" i="5"/>
  <c r="I50" i="5"/>
  <c r="H50" i="5"/>
  <c r="G50" i="5"/>
  <c r="F50" i="5"/>
  <c r="E50" i="5"/>
  <c r="D50" i="5"/>
  <c r="Q49" i="5"/>
  <c r="P49" i="5"/>
  <c r="M49" i="5"/>
  <c r="L49" i="5"/>
  <c r="K49" i="5"/>
  <c r="J49" i="5"/>
  <c r="I49" i="5"/>
  <c r="H49" i="5"/>
  <c r="G49" i="5"/>
  <c r="F49" i="5"/>
  <c r="E49" i="5"/>
  <c r="D49" i="5"/>
  <c r="Q48" i="5"/>
  <c r="P48" i="5"/>
  <c r="M48" i="5"/>
  <c r="L48" i="5"/>
  <c r="K48" i="5"/>
  <c r="J48" i="5"/>
  <c r="I48" i="5"/>
  <c r="H48" i="5"/>
  <c r="G48" i="5"/>
  <c r="F48" i="5"/>
  <c r="E48" i="5"/>
  <c r="D48" i="5"/>
  <c r="Q47" i="5"/>
  <c r="P47" i="5"/>
  <c r="M47" i="5"/>
  <c r="L47" i="5"/>
  <c r="K47" i="5"/>
  <c r="J47" i="5"/>
  <c r="I47" i="5"/>
  <c r="H47" i="5"/>
  <c r="G47" i="5"/>
  <c r="F47" i="5"/>
  <c r="E47" i="5"/>
  <c r="D47" i="5"/>
  <c r="Q46" i="5"/>
  <c r="P46" i="5"/>
  <c r="M46" i="5"/>
  <c r="L46" i="5"/>
  <c r="K46" i="5"/>
  <c r="J46" i="5"/>
  <c r="I46" i="5"/>
  <c r="H46" i="5"/>
  <c r="G46" i="5"/>
  <c r="F46" i="5"/>
  <c r="E46" i="5"/>
  <c r="D46" i="5"/>
  <c r="Q45" i="5"/>
  <c r="P45" i="5"/>
  <c r="M45" i="5"/>
  <c r="L45" i="5"/>
  <c r="K45" i="5"/>
  <c r="J45" i="5"/>
  <c r="I45" i="5"/>
  <c r="H45" i="5"/>
  <c r="G45" i="5"/>
  <c r="F45" i="5"/>
  <c r="E45" i="5"/>
  <c r="D45" i="5"/>
  <c r="Q44" i="5"/>
  <c r="P44" i="5"/>
  <c r="M44" i="5"/>
  <c r="L44" i="5"/>
  <c r="K44" i="5"/>
  <c r="J44" i="5"/>
  <c r="I44" i="5"/>
  <c r="H44" i="5"/>
  <c r="G44" i="5"/>
  <c r="F44" i="5"/>
  <c r="E44" i="5"/>
  <c r="D44" i="5"/>
  <c r="Q43" i="5"/>
  <c r="P43" i="5"/>
  <c r="M43" i="5"/>
  <c r="L43" i="5"/>
  <c r="K43" i="5"/>
  <c r="J43" i="5"/>
  <c r="I43" i="5"/>
  <c r="H43" i="5"/>
  <c r="G43" i="5"/>
  <c r="F43" i="5"/>
  <c r="E43" i="5"/>
  <c r="D43" i="5"/>
  <c r="Q42" i="5"/>
  <c r="P42" i="5"/>
  <c r="M42" i="5"/>
  <c r="L42" i="5"/>
  <c r="K42" i="5"/>
  <c r="J42" i="5"/>
  <c r="I42" i="5"/>
  <c r="H42" i="5"/>
  <c r="G42" i="5"/>
  <c r="F42" i="5"/>
  <c r="E42" i="5"/>
  <c r="D42" i="5"/>
  <c r="Q41" i="5"/>
  <c r="P41" i="5"/>
  <c r="M41" i="5"/>
  <c r="L41" i="5"/>
  <c r="K41" i="5"/>
  <c r="J41" i="5"/>
  <c r="I41" i="5"/>
  <c r="H41" i="5"/>
  <c r="G41" i="5"/>
  <c r="F41" i="5"/>
  <c r="E41" i="5"/>
  <c r="D41" i="5"/>
  <c r="Q40" i="5"/>
  <c r="P40" i="5"/>
  <c r="M40" i="5"/>
  <c r="L40" i="5"/>
  <c r="K40" i="5"/>
  <c r="J40" i="5"/>
  <c r="I40" i="5"/>
  <c r="H40" i="5"/>
  <c r="G40" i="5"/>
  <c r="F40" i="5"/>
  <c r="E40" i="5"/>
  <c r="D40" i="5"/>
  <c r="Q39" i="5"/>
  <c r="P39" i="5"/>
  <c r="M39" i="5"/>
  <c r="L39" i="5"/>
  <c r="K39" i="5"/>
  <c r="J39" i="5"/>
  <c r="I39" i="5"/>
  <c r="H39" i="5"/>
  <c r="G39" i="5"/>
  <c r="F39" i="5"/>
  <c r="E39" i="5"/>
  <c r="D39" i="5"/>
  <c r="Q38" i="5"/>
  <c r="P38" i="5"/>
  <c r="M38" i="5"/>
  <c r="L38" i="5"/>
  <c r="K38" i="5"/>
  <c r="J38" i="5"/>
  <c r="I38" i="5"/>
  <c r="H38" i="5"/>
  <c r="G38" i="5"/>
  <c r="F38" i="5"/>
  <c r="E38" i="5"/>
  <c r="D38" i="5"/>
  <c r="Q37" i="5"/>
  <c r="P37" i="5"/>
  <c r="M37" i="5"/>
  <c r="L37" i="5"/>
  <c r="K37" i="5"/>
  <c r="J37" i="5"/>
  <c r="I37" i="5"/>
  <c r="H37" i="5"/>
  <c r="G37" i="5"/>
  <c r="F37" i="5"/>
  <c r="E37" i="5"/>
  <c r="D37" i="5"/>
  <c r="Q36" i="5"/>
  <c r="P36" i="5"/>
  <c r="M36" i="5"/>
  <c r="L36" i="5"/>
  <c r="K36" i="5"/>
  <c r="J36" i="5"/>
  <c r="I36" i="5"/>
  <c r="H36" i="5"/>
  <c r="G36" i="5"/>
  <c r="F36" i="5"/>
  <c r="E36" i="5"/>
  <c r="D36" i="5"/>
  <c r="Q35" i="5"/>
  <c r="P35" i="5"/>
  <c r="M35" i="5"/>
  <c r="L35" i="5"/>
  <c r="K35" i="5"/>
  <c r="J35" i="5"/>
  <c r="I35" i="5"/>
  <c r="H35" i="5"/>
  <c r="G35" i="5"/>
  <c r="F35" i="5"/>
  <c r="E35" i="5"/>
  <c r="D35" i="5"/>
  <c r="Q34" i="5"/>
  <c r="P34" i="5"/>
  <c r="M34" i="5"/>
  <c r="L34" i="5"/>
  <c r="K34" i="5"/>
  <c r="J34" i="5"/>
  <c r="I34" i="5"/>
  <c r="H34" i="5"/>
  <c r="G34" i="5"/>
  <c r="F34" i="5"/>
  <c r="E34" i="5"/>
  <c r="D34" i="5"/>
  <c r="Q33" i="5"/>
  <c r="P33" i="5"/>
  <c r="M33" i="5"/>
  <c r="L33" i="5"/>
  <c r="K33" i="5"/>
  <c r="J33" i="5"/>
  <c r="I33" i="5"/>
  <c r="H33" i="5"/>
  <c r="G33" i="5"/>
  <c r="F33" i="5"/>
  <c r="E33" i="5"/>
  <c r="D33" i="5"/>
  <c r="Q32" i="5"/>
  <c r="P32" i="5"/>
  <c r="M32" i="5"/>
  <c r="L32" i="5"/>
  <c r="K32" i="5"/>
  <c r="J32" i="5"/>
  <c r="I32" i="5"/>
  <c r="H32" i="5"/>
  <c r="G32" i="5"/>
  <c r="F32" i="5"/>
  <c r="E32" i="5"/>
  <c r="D32" i="5"/>
  <c r="Q31" i="5"/>
  <c r="P31" i="5"/>
  <c r="M31" i="5"/>
  <c r="L31" i="5"/>
  <c r="K31" i="5"/>
  <c r="J31" i="5"/>
  <c r="I31" i="5"/>
  <c r="H31" i="5"/>
  <c r="G31" i="5"/>
  <c r="F31" i="5"/>
  <c r="E31" i="5"/>
  <c r="D31" i="5"/>
  <c r="Q30" i="5"/>
  <c r="P30" i="5"/>
  <c r="M30" i="5"/>
  <c r="L30" i="5"/>
  <c r="K30" i="5"/>
  <c r="J30" i="5"/>
  <c r="I30" i="5"/>
  <c r="H30" i="5"/>
  <c r="G30" i="5"/>
  <c r="F30" i="5"/>
  <c r="E30" i="5"/>
  <c r="D30" i="5"/>
  <c r="Q29" i="5"/>
  <c r="P29" i="5"/>
  <c r="M29" i="5"/>
  <c r="L29" i="5"/>
  <c r="K29" i="5"/>
  <c r="J29" i="5"/>
  <c r="I29" i="5"/>
  <c r="H29" i="5"/>
  <c r="G29" i="5"/>
  <c r="F29" i="5"/>
  <c r="E29" i="5"/>
  <c r="D29" i="5"/>
  <c r="Q28" i="5"/>
  <c r="P28" i="5"/>
  <c r="M28" i="5"/>
  <c r="L28" i="5"/>
  <c r="K28" i="5"/>
  <c r="J28" i="5"/>
  <c r="I28" i="5"/>
  <c r="H28" i="5"/>
  <c r="G28" i="5"/>
  <c r="F28" i="5"/>
  <c r="E28" i="5"/>
  <c r="D28" i="5"/>
  <c r="Q27" i="5"/>
  <c r="P27" i="5"/>
  <c r="M27" i="5"/>
  <c r="L27" i="5"/>
  <c r="K27" i="5"/>
  <c r="J27" i="5"/>
  <c r="I27" i="5"/>
  <c r="H27" i="5"/>
  <c r="G27" i="5"/>
  <c r="F27" i="5"/>
  <c r="E27" i="5"/>
  <c r="D27" i="5"/>
  <c r="Q26" i="5"/>
  <c r="P26" i="5"/>
  <c r="M26" i="5"/>
  <c r="L26" i="5"/>
  <c r="K26" i="5"/>
  <c r="J26" i="5"/>
  <c r="I26" i="5"/>
  <c r="H26" i="5"/>
  <c r="G26" i="5"/>
  <c r="F26" i="5"/>
  <c r="E26" i="5"/>
  <c r="D26" i="5"/>
  <c r="Q25" i="5"/>
  <c r="P25" i="5"/>
  <c r="M25" i="5"/>
  <c r="L25" i="5"/>
  <c r="K25" i="5"/>
  <c r="J25" i="5"/>
  <c r="I25" i="5"/>
  <c r="H25" i="5"/>
  <c r="G25" i="5"/>
  <c r="F25" i="5"/>
  <c r="E25" i="5"/>
  <c r="D25" i="5"/>
  <c r="Q24" i="5"/>
  <c r="P24" i="5"/>
  <c r="M24" i="5"/>
  <c r="L24" i="5"/>
  <c r="K24" i="5"/>
  <c r="J24" i="5"/>
  <c r="I24" i="5"/>
  <c r="H24" i="5"/>
  <c r="G24" i="5"/>
  <c r="F24" i="5"/>
  <c r="E24" i="5"/>
  <c r="D24" i="5"/>
  <c r="Q23" i="5"/>
  <c r="P23" i="5"/>
  <c r="M23" i="5"/>
  <c r="L23" i="5"/>
  <c r="K23" i="5"/>
  <c r="J23" i="5"/>
  <c r="I23" i="5"/>
  <c r="H23" i="5"/>
  <c r="G23" i="5"/>
  <c r="F23" i="5"/>
  <c r="E23" i="5"/>
  <c r="D23" i="5"/>
  <c r="Q22" i="5"/>
  <c r="P22" i="5"/>
  <c r="M22" i="5"/>
  <c r="L22" i="5"/>
  <c r="K22" i="5"/>
  <c r="J22" i="5"/>
  <c r="I22" i="5"/>
  <c r="H22" i="5"/>
  <c r="G22" i="5"/>
  <c r="F22" i="5"/>
  <c r="E22" i="5"/>
  <c r="D22" i="5"/>
  <c r="Q21" i="5"/>
  <c r="P21" i="5"/>
  <c r="M21" i="5"/>
  <c r="L21" i="5"/>
  <c r="K21" i="5"/>
  <c r="J21" i="5"/>
  <c r="I21" i="5"/>
  <c r="H21" i="5"/>
  <c r="G21" i="5"/>
  <c r="F21" i="5"/>
  <c r="E21" i="5"/>
  <c r="D21" i="5"/>
  <c r="Q20" i="5"/>
  <c r="P20" i="5"/>
  <c r="M20" i="5"/>
  <c r="L20" i="5"/>
  <c r="K20" i="5"/>
  <c r="J20" i="5"/>
  <c r="I20" i="5"/>
  <c r="H20" i="5"/>
  <c r="G20" i="5"/>
  <c r="F20" i="5"/>
  <c r="E20" i="5"/>
  <c r="D20" i="5"/>
  <c r="Q19" i="5"/>
  <c r="P19" i="5"/>
  <c r="M19" i="5"/>
  <c r="L19" i="5"/>
  <c r="K19" i="5"/>
  <c r="J19" i="5"/>
  <c r="I19" i="5"/>
  <c r="H19" i="5"/>
  <c r="G19" i="5"/>
  <c r="F19" i="5"/>
  <c r="E19" i="5"/>
  <c r="D19" i="5"/>
  <c r="Q18" i="5"/>
  <c r="P18" i="5"/>
  <c r="M18" i="5"/>
  <c r="L18" i="5"/>
  <c r="K18" i="5"/>
  <c r="J18" i="5"/>
  <c r="I18" i="5"/>
  <c r="H18" i="5"/>
  <c r="G18" i="5"/>
  <c r="F18" i="5"/>
  <c r="E18" i="5"/>
  <c r="D18" i="5"/>
  <c r="Q17" i="5"/>
  <c r="P17" i="5"/>
  <c r="M17" i="5"/>
  <c r="L17" i="5"/>
  <c r="K17" i="5"/>
  <c r="J17" i="5"/>
  <c r="I17" i="5"/>
  <c r="H17" i="5"/>
  <c r="G17" i="5"/>
  <c r="F17" i="5"/>
  <c r="E17" i="5"/>
  <c r="D17" i="5"/>
  <c r="Q16" i="5"/>
  <c r="P16" i="5"/>
  <c r="M16" i="5"/>
  <c r="L16" i="5"/>
  <c r="K16" i="5"/>
  <c r="J16" i="5"/>
  <c r="I16" i="5"/>
  <c r="H16" i="5"/>
  <c r="G16" i="5"/>
  <c r="F16" i="5"/>
  <c r="E16" i="5"/>
  <c r="D16" i="5"/>
  <c r="Q15" i="5"/>
  <c r="P15" i="5"/>
  <c r="M15" i="5"/>
  <c r="L15" i="5"/>
  <c r="K15" i="5"/>
  <c r="J15" i="5"/>
  <c r="I15" i="5"/>
  <c r="H15" i="5"/>
  <c r="G15" i="5"/>
  <c r="F15" i="5"/>
  <c r="E15" i="5"/>
  <c r="D15" i="5"/>
  <c r="Q14" i="5"/>
  <c r="P14" i="5"/>
  <c r="M14" i="5"/>
  <c r="L14" i="5"/>
  <c r="K14" i="5"/>
  <c r="J14" i="5"/>
  <c r="I14" i="5"/>
  <c r="H14" i="5"/>
  <c r="G14" i="5"/>
  <c r="F14" i="5"/>
  <c r="E14" i="5"/>
  <c r="D14" i="5"/>
  <c r="Q13" i="5"/>
  <c r="P13" i="5"/>
  <c r="M13" i="5"/>
  <c r="L13" i="5"/>
  <c r="K13" i="5"/>
  <c r="J13" i="5"/>
  <c r="I13" i="5"/>
  <c r="H13" i="5"/>
  <c r="G13" i="5"/>
  <c r="F13" i="5"/>
  <c r="E13" i="5"/>
  <c r="D13" i="5"/>
  <c r="Q12" i="5"/>
  <c r="P12" i="5"/>
  <c r="M12" i="5"/>
  <c r="L12" i="5"/>
  <c r="K12" i="5"/>
  <c r="J12" i="5"/>
  <c r="I12" i="5"/>
  <c r="H12" i="5"/>
  <c r="G12" i="5"/>
  <c r="F12" i="5"/>
  <c r="E12" i="5"/>
  <c r="D12" i="5"/>
  <c r="Q11" i="5"/>
  <c r="P11" i="5"/>
  <c r="M11" i="5"/>
  <c r="L11" i="5"/>
  <c r="K11" i="5"/>
  <c r="J11" i="5"/>
  <c r="I11" i="5"/>
  <c r="H11" i="5"/>
  <c r="G11" i="5"/>
  <c r="F11" i="5"/>
  <c r="E11" i="5"/>
  <c r="D11" i="5"/>
  <c r="Q10" i="5"/>
  <c r="Q9" i="5"/>
  <c r="Q8" i="5"/>
  <c r="M10" i="5"/>
  <c r="M9" i="5"/>
  <c r="E9" i="6"/>
  <c r="P10" i="5"/>
  <c r="L10" i="5"/>
  <c r="K10" i="5"/>
  <c r="J10" i="5"/>
  <c r="I10" i="5"/>
  <c r="H10" i="5"/>
  <c r="G10" i="5"/>
  <c r="F10" i="5"/>
  <c r="E10" i="5"/>
  <c r="D10" i="5"/>
  <c r="P9" i="5"/>
  <c r="L9" i="5"/>
  <c r="K9" i="5"/>
  <c r="J9" i="5"/>
  <c r="I9" i="5"/>
  <c r="H9" i="5"/>
  <c r="G9" i="5"/>
  <c r="F9" i="5"/>
  <c r="E9" i="5"/>
  <c r="D9" i="5"/>
  <c r="D9" i="4"/>
  <c r="C9" i="4"/>
  <c r="A9" i="4"/>
  <c r="A9" i="3"/>
  <c r="D55" i="5" l="1"/>
  <c r="M55" i="5"/>
  <c r="F55" i="5"/>
  <c r="J55" i="5"/>
  <c r="P55" i="5"/>
  <c r="Q55" i="5"/>
  <c r="A1" i="6"/>
  <c r="A1" i="5"/>
  <c r="A1" i="4"/>
</calcChain>
</file>

<file path=xl/comments1.xml><?xml version="1.0" encoding="utf-8"?>
<comments xmlns="http://schemas.openxmlformats.org/spreadsheetml/2006/main">
  <authors>
    <author>Donna Marie Pahl</author>
  </authors>
  <commentList>
    <comment ref="G8" authorId="0" shapeId="0">
      <text>
        <r>
          <rPr>
            <sz val="9"/>
            <color indexed="81"/>
            <rFont val="Tahoma"/>
            <family val="2"/>
          </rPr>
          <t xml:space="preserve">The EPA label includes a statement indicating the sanitizers' labeled uses. Growers need to use a sanitizer that is labeled for a specific purpose. Relevant examples of labeled uses may include sanitizing nonporous food contact surfaces or treating fruit and vegetable washwater. </t>
        </r>
      </text>
    </comment>
    <comment ref="J8" authorId="0" shapeId="0">
      <text>
        <r>
          <rPr>
            <sz val="9"/>
            <color indexed="81"/>
            <rFont val="Tahoma"/>
            <family val="2"/>
          </rPr>
          <t xml:space="preserve">Sanitizer labels also list the types of
microorganisms that the product is able to control. Many sanitizers used on farms and packinghouses are labeled to control postharvest spoilage and decaycausing organisms or public health organisms (e.g., Escherichia coli or Listeria monocytogenes). 
</t>
        </r>
      </text>
    </comment>
    <comment ref="K9" authorId="0" shapeId="0">
      <text>
        <r>
          <rPr>
            <sz val="9"/>
            <color indexed="81"/>
            <rFont val="Tahoma"/>
            <family val="2"/>
          </rPr>
          <t xml:space="preserve">Check with OMRI website for details on restrictions. Always check with your organic certifier when selecting new products.  </t>
        </r>
      </text>
    </comment>
  </commentList>
</comments>
</file>

<file path=xl/comments2.xml><?xml version="1.0" encoding="utf-8"?>
<comments xmlns="http://schemas.openxmlformats.org/spreadsheetml/2006/main">
  <authors>
    <author>Donna Marie Pahl</author>
  </authors>
  <commentList>
    <comment ref="M3" authorId="0" shapeId="0">
      <text>
        <r>
          <rPr>
            <b/>
            <sz val="9"/>
            <color indexed="81"/>
            <rFont val="Tahoma"/>
            <family val="2"/>
          </rPr>
          <t>Donna Marie Pahl:</t>
        </r>
        <r>
          <rPr>
            <sz val="9"/>
            <color indexed="81"/>
            <rFont val="Tahoma"/>
            <family val="2"/>
          </rPr>
          <t xml:space="preserve">
This could either be a sort box, or just could be sorted by names. </t>
        </r>
      </text>
    </comment>
  </commentList>
</comments>
</file>

<file path=xl/sharedStrings.xml><?xml version="1.0" encoding="utf-8"?>
<sst xmlns="http://schemas.openxmlformats.org/spreadsheetml/2006/main" count="1637" uniqueCount="473">
  <si>
    <t>Accutab</t>
  </si>
  <si>
    <t>PPG Calcium Hypochlorite Tablets</t>
  </si>
  <si>
    <t>Axiall, LLC</t>
  </si>
  <si>
    <t>748-295</t>
  </si>
  <si>
    <t>Agchlor 310</t>
  </si>
  <si>
    <t>Agchlor 310F</t>
  </si>
  <si>
    <t xml:space="preserve">Decco US Post-harvest, Inc. </t>
  </si>
  <si>
    <t>No</t>
  </si>
  <si>
    <t>2792-62</t>
  </si>
  <si>
    <t>Antimicrobial Fruit and Vegetable Treatment</t>
  </si>
  <si>
    <t xml:space="preserve">Ecolab, Inc.  </t>
  </si>
  <si>
    <t>1677-234</t>
  </si>
  <si>
    <t>BioSide HS 15%</t>
  </si>
  <si>
    <t>Enviro Tech Chemical Services</t>
  </si>
  <si>
    <t>Allowed</t>
  </si>
  <si>
    <t>63838-2</t>
  </si>
  <si>
    <t>Other Trade Names</t>
  </si>
  <si>
    <t>Manufacturer</t>
  </si>
  <si>
    <t>OMRI Approved?</t>
  </si>
  <si>
    <t xml:space="preserve">EPA Label </t>
  </si>
  <si>
    <t xml:space="preserve">EPA Accepted Date </t>
  </si>
  <si>
    <t xml:space="preserve">Notes </t>
  </si>
  <si>
    <t>Strength (percent)</t>
  </si>
  <si>
    <t>Sanitizer Active Ingredients</t>
  </si>
  <si>
    <t>Labeled Uses</t>
  </si>
  <si>
    <t>Washing Fruits and Vegetables</t>
  </si>
  <si>
    <t>Porous food-contact surfaces</t>
  </si>
  <si>
    <t>Non-porous food-contact surfaces</t>
  </si>
  <si>
    <t>Irrigation Water</t>
  </si>
  <si>
    <t>Labeled Control Targets</t>
  </si>
  <si>
    <t>Spoilage organisms</t>
  </si>
  <si>
    <t>Plant pathogens</t>
  </si>
  <si>
    <t>Public health</t>
  </si>
  <si>
    <t>Sodium hypochlorite</t>
  </si>
  <si>
    <t>Calcium hypochlorite</t>
  </si>
  <si>
    <t>Potassium hypochlorite</t>
  </si>
  <si>
    <t>Chlorine dioxide</t>
  </si>
  <si>
    <t>Lactic acid</t>
  </si>
  <si>
    <t>Malic acid</t>
  </si>
  <si>
    <t>Phosphoric acid</t>
  </si>
  <si>
    <t>Hydrogen peroxide</t>
  </si>
  <si>
    <t>Acetic acid</t>
  </si>
  <si>
    <t>Peroxyacetic Acid</t>
  </si>
  <si>
    <t>Allowed with restrictions</t>
  </si>
  <si>
    <t>Yes</t>
  </si>
  <si>
    <t>No information</t>
  </si>
  <si>
    <t>Sodium dodecylbenzene-sulfonate</t>
  </si>
  <si>
    <t>Active Ingredients</t>
  </si>
  <si>
    <t>Label Information</t>
  </si>
  <si>
    <t>Product Information</t>
  </si>
  <si>
    <t>Main Page</t>
  </si>
  <si>
    <t>None</t>
  </si>
  <si>
    <t>NA</t>
  </si>
  <si>
    <t>Default</t>
  </si>
  <si>
    <t>Adox 750</t>
  </si>
  <si>
    <t>Adox BCD-7.5</t>
  </si>
  <si>
    <t>Adox 3125</t>
  </si>
  <si>
    <t>Anthium Dioxcide</t>
  </si>
  <si>
    <t>N/A</t>
  </si>
  <si>
    <t>Bacticide</t>
  </si>
  <si>
    <t>Bromicide 4000</t>
  </si>
  <si>
    <t>Bromide Plus</t>
  </si>
  <si>
    <t>Busan 6040</t>
  </si>
  <si>
    <t>Carnebon 200</t>
  </si>
  <si>
    <t xml:space="preserve">Anthium BCD-200  </t>
  </si>
  <si>
    <t>Di-Oxy Solv</t>
  </si>
  <si>
    <t>Dixichlor Lite</t>
  </si>
  <si>
    <t>ECR Calcium Hypochlorite AST (Aquafit)</t>
  </si>
  <si>
    <t xml:space="preserve">ECR Calcium Hypochlorite granules </t>
  </si>
  <si>
    <t>ECR Calcium Hypochlorite T</t>
  </si>
  <si>
    <t>Freshgard 72</t>
  </si>
  <si>
    <t xml:space="preserve">HTH Dry Chlorinator Tablets for Swimming Pools </t>
  </si>
  <si>
    <t>Hypo 150</t>
  </si>
  <si>
    <t>Induclor Calcium Hypochlorite Granules</t>
  </si>
  <si>
    <t>Liquichlor 12.5% Solution</t>
  </si>
  <si>
    <t>Supershock</t>
  </si>
  <si>
    <t>Maguard 5626</t>
  </si>
  <si>
    <t>Olin Chlorine</t>
  </si>
  <si>
    <t>Oxine</t>
  </si>
  <si>
    <t>Oxonia Active</t>
  </si>
  <si>
    <t>Pac-chlor 12.5%</t>
  </si>
  <si>
    <t>Peraclean 5</t>
  </si>
  <si>
    <t>Perasan A</t>
  </si>
  <si>
    <t>Perasan C-5</t>
  </si>
  <si>
    <t>Perasan OG</t>
  </si>
  <si>
    <t>PerOx Extreme</t>
  </si>
  <si>
    <t>Per-Ox F&amp;V</t>
  </si>
  <si>
    <t>PPG 70 CAL Hypo Granules</t>
  </si>
  <si>
    <t xml:space="preserve">Pro-san L </t>
  </si>
  <si>
    <t>Pure Bright Germicidal Ultra Bleach</t>
  </si>
  <si>
    <t>Re-Ox</t>
  </si>
  <si>
    <t>Sanidate 5.0</t>
  </si>
  <si>
    <t>Sanidate 12.0</t>
  </si>
  <si>
    <t>SaniDate 15.0</t>
  </si>
  <si>
    <t xml:space="preserve">Sanidate Ready to Use </t>
  </si>
  <si>
    <t>Selectrocide 2L500</t>
  </si>
  <si>
    <t>Selectrocide 5G</t>
  </si>
  <si>
    <t>Sodium Hypochlorite 12.5%</t>
  </si>
  <si>
    <t>Sodium Hypochlorite Solution</t>
  </si>
  <si>
    <t xml:space="preserve">N/A </t>
  </si>
  <si>
    <t>Sodium Hypochlorite Solution 10%</t>
  </si>
  <si>
    <t>Sno-Glo Bleach</t>
  </si>
  <si>
    <t>Ster-Bac</t>
  </si>
  <si>
    <t>StorOx 2.0</t>
  </si>
  <si>
    <t>Surchlor</t>
  </si>
  <si>
    <t>Tsunami 100</t>
  </si>
  <si>
    <t>Vertex Concentrate</t>
  </si>
  <si>
    <t>Vertex CSS-5</t>
  </si>
  <si>
    <t>Vertex CSS-12</t>
  </si>
  <si>
    <t>Victory</t>
  </si>
  <si>
    <t>VigorOx SP-15</t>
  </si>
  <si>
    <t xml:space="preserve">Zep FS Formula 4665 </t>
  </si>
  <si>
    <t>International Dioxide, Inc.</t>
  </si>
  <si>
    <t>International Dioxcide, Inc.</t>
  </si>
  <si>
    <t>Olin Chlor Alkali Products</t>
  </si>
  <si>
    <t>ICL-IP America, Inc</t>
  </si>
  <si>
    <t>Buckman Laboratories Inc</t>
  </si>
  <si>
    <t>International Dioxcide, Inc</t>
  </si>
  <si>
    <t>Flo-Tec, Inc.</t>
  </si>
  <si>
    <t xml:space="preserve">DPC Industries, Inc. </t>
  </si>
  <si>
    <t>Environmental Compliance Resources LLC</t>
  </si>
  <si>
    <t>John Bean Technologies Corporation</t>
  </si>
  <si>
    <t>Rowell Chemical Corp.</t>
  </si>
  <si>
    <t>Univar USA Inc.</t>
  </si>
  <si>
    <t>Mason Chemical Company</t>
  </si>
  <si>
    <t>Delta Analytical Corporation</t>
  </si>
  <si>
    <t>Biosafe Systems</t>
  </si>
  <si>
    <t>Bio-Cide International, Inc</t>
  </si>
  <si>
    <t>Ecolab, Inc</t>
  </si>
  <si>
    <t>Pace International LLC</t>
  </si>
  <si>
    <t xml:space="preserve">Evonik Corporation </t>
  </si>
  <si>
    <t>SRS International Corp.</t>
  </si>
  <si>
    <t xml:space="preserve">Axiall, LLC </t>
  </si>
  <si>
    <t>Microcide, Inc.</t>
  </si>
  <si>
    <t>Blue Earth Labs, LLC</t>
  </si>
  <si>
    <t>BioSafe Systems, LLC</t>
  </si>
  <si>
    <t>Selective Micro Technologies, LLC</t>
  </si>
  <si>
    <t>Hydrite Chemical Co.</t>
  </si>
  <si>
    <t>Alexander Chemical Corporation</t>
  </si>
  <si>
    <t xml:space="preserve">K.A. Steel Chemicals, Inc. </t>
  </si>
  <si>
    <t>Brenntag Mid-South, Inc.</t>
  </si>
  <si>
    <t>Ecolab</t>
  </si>
  <si>
    <t>Surpass Chemical Company, Inc.</t>
  </si>
  <si>
    <t xml:space="preserve">Ecolab </t>
  </si>
  <si>
    <t xml:space="preserve">Vertex 
Chemical 
Corporation </t>
  </si>
  <si>
    <t>Vertex Chemical Corporation</t>
  </si>
  <si>
    <t>Ecolab, Inc.</t>
  </si>
  <si>
    <t>Zep Commercial Sales &amp; Service</t>
  </si>
  <si>
    <t>Peragreeen 22 ww
Peragreen 22</t>
  </si>
  <si>
    <t>Market Guard Quat Sanitizer
Tex Stat
Flex Pak Quat Sanitizer
Oasis Compac Quat Sanitizer
Oasis 144 Quat Sanitizer
Keyston Food Contact Surface Sanitizer</t>
  </si>
  <si>
    <t>Clarity
Vigorox 15 F&amp;V</t>
  </si>
  <si>
    <t>For Food Contact Surfaces</t>
  </si>
  <si>
    <t>For Washing Fruits and Vegetables</t>
  </si>
  <si>
    <t>For Both Food Contact Surfaces and Fruits and Vegetables</t>
  </si>
  <si>
    <t>9150-8</t>
  </si>
  <si>
    <t>9150-7</t>
  </si>
  <si>
    <t>9150-2</t>
  </si>
  <si>
    <t>72315-6</t>
  </si>
  <si>
    <t>83451-17</t>
  </si>
  <si>
    <t>8622-49</t>
  </si>
  <si>
    <t>1448-345</t>
  </si>
  <si>
    <t>9150-3</t>
  </si>
  <si>
    <t>72160-2</t>
  </si>
  <si>
    <t>813-14</t>
  </si>
  <si>
    <t xml:space="preserve"> 86460-4</t>
  </si>
  <si>
    <t>86460-1</t>
  </si>
  <si>
    <t>86460-3</t>
  </si>
  <si>
    <t>8764-54</t>
  </si>
  <si>
    <t>1258-969</t>
  </si>
  <si>
    <t>67649-20001</t>
  </si>
  <si>
    <t>748-239</t>
  </si>
  <si>
    <t>550-198</t>
  </si>
  <si>
    <t>10324-214</t>
  </si>
  <si>
    <t>72315-1</t>
  </si>
  <si>
    <t>9804-1</t>
  </si>
  <si>
    <t>1677-129</t>
  </si>
  <si>
    <t>64864-55</t>
  </si>
  <si>
    <t>54289-3</t>
  </si>
  <si>
    <t xml:space="preserve">54289-
4 </t>
  </si>
  <si>
    <t>63838-1</t>
  </si>
  <si>
    <t>63838-13</t>
  </si>
  <si>
    <t>63838-20</t>
  </si>
  <si>
    <t>833-5</t>
  </si>
  <si>
    <t xml:space="preserve"> 748-296 </t>
  </si>
  <si>
    <t>71094-2</t>
  </si>
  <si>
    <t>70271-13</t>
  </si>
  <si>
    <t>87437-1</t>
  </si>
  <si>
    <t>70299-19</t>
  </si>
  <si>
    <t>70299-18</t>
  </si>
  <si>
    <t>70299-26</t>
  </si>
  <si>
    <t>70299-9</t>
  </si>
  <si>
    <t>74986-4</t>
  </si>
  <si>
    <t>74986-5</t>
  </si>
  <si>
    <t>2686-20001</t>
  </si>
  <si>
    <t>7151-20001</t>
  </si>
  <si>
    <t>33981-20001</t>
  </si>
  <si>
    <t>33981-20002</t>
  </si>
  <si>
    <t>6785-20002</t>
  </si>
  <si>
    <t>1677-43</t>
  </si>
  <si>
    <t>70299-7</t>
  </si>
  <si>
    <t>9359-2</t>
  </si>
  <si>
    <t>1677-164</t>
  </si>
  <si>
    <t>9616-8</t>
  </si>
  <si>
    <t>9616-10</t>
  </si>
  <si>
    <t xml:space="preserve">9616-7 </t>
  </si>
  <si>
    <t>1677-186</t>
  </si>
  <si>
    <t>65402-3</t>
  </si>
  <si>
    <t>1270-20001</t>
  </si>
  <si>
    <t>http://www3.epa.gov/pesticides/chem_search/ppls/000748-00295-20140113.pdf</t>
  </si>
  <si>
    <t>https://www3.epa.gov/pesticides/chem_search/ppls/002792-00062-20120523.pdf</t>
  </si>
  <si>
    <t>https://www3.epa.gov/pesticides/chem_search/ppls/083451-00017-20151231.pdf</t>
  </si>
  <si>
    <t>https://www3.epa.gov/pesticides/chem_search/ppls/008622-00049-20130807.pdf</t>
  </si>
  <si>
    <t>https://www3.epa.gov/pesticides/chem_search/ppls/001448-00345-20121205.pdf</t>
  </si>
  <si>
    <t>https://www3.epa.gov/pesticides/chem_search/ppls/072160-00002-20071120.pdf</t>
  </si>
  <si>
    <t>https://www3.epa.gov/pesticides/chem_search/ppls/000813-00014-20130226.pdf</t>
  </si>
  <si>
    <t>http://www3.epa.gov/pesticides/chem_search/ppls/086460-00004-20101221.pdf</t>
  </si>
  <si>
    <t>https://www3.epa.gov/pesticides/chem_search/ppls/086460-00001-20110317.pdf</t>
  </si>
  <si>
    <t>http://www3.epa.gov/pesticides/chem_search/ppls/086460-00003-20110317.pdf</t>
  </si>
  <si>
    <t>http://www3.epa.gov/pesticides/chem_search/ppls/008764-00054-20130311.pdf</t>
  </si>
  <si>
    <t>http://www3.epa.gov/pesticides/chem_search/ppls/001258-00969-20130307.pdf</t>
  </si>
  <si>
    <t>https://www3.epa.gov/pesticides/chem_search/ppls/067649-20001-20160715.pdf</t>
  </si>
  <si>
    <t>http://www3.epa.gov/pesticides/chem_search/ppls/000748-00239-20100611.pdf</t>
  </si>
  <si>
    <t>https://www3.epa.gov/pesticides/chem_search/ppls/000550-00198-20110822.pdf</t>
  </si>
  <si>
    <t>https://www3.epa.gov/pesticides/chem_search/ppls/072315-00001-20151116.pdf</t>
  </si>
  <si>
    <t>https://www3.epa.gov/pesticides/chem_search/ppls/009804-00001-20140113.pdf</t>
  </si>
  <si>
    <t>https://www3.epa.gov/pesticides/chem_search/ppls/063838-00013-20160421.pdf</t>
  </si>
  <si>
    <t>https://www3.epa.gov/pesticides/chem_search/ppls/000833-00005-20160217.pdf</t>
  </si>
  <si>
    <t>https://www3.epa.gov/pesticides/chem_search/ppls/000748-00296-20150408.pdf</t>
  </si>
  <si>
    <t>https://www3.epa.gov/pesticides/chem_search/ppls/087437-00001-20140806.pdf</t>
  </si>
  <si>
    <t>https://www3.epa.gov/pesticides/chem_search/ppls/070299-00009-20160205.pdf</t>
  </si>
  <si>
    <t>https://www3.epa.gov/pesticides/chem_search/ppls/002686-20001-20120522.pdf</t>
  </si>
  <si>
    <t>https://www3.epa.gov/pesticides/chem_search/ppls/007151-20001-20151118.pdf</t>
  </si>
  <si>
    <t xml:space="preserve">https://www3.epa.gov/pesticides/chem_search/ppls/033981-20001-20140225.pdf </t>
  </si>
  <si>
    <t>https://www3.epa.gov/pesticides/chem_search/ppls/033981-20002-20140225.pdf</t>
  </si>
  <si>
    <t>https://www3.epa.gov/pesticides/chem_search/ppls/006785-20002-20120315.pdf</t>
  </si>
  <si>
    <t>https://www3.epa.gov/pesticides/chem_search/ppls/001677-00043-20160328.pdf</t>
  </si>
  <si>
    <t>https://www3.epa.gov/pesticides/chem_search/ppls/009616-00008-20100519.pdf</t>
  </si>
  <si>
    <t>https://www3.epa.gov/pesticides/chem_search/ppls/009616-00010-20140212.pdf</t>
  </si>
  <si>
    <t>https://www3.epa.gov/pesticides/chem_search/ppls/009616-00007-20141209.pdf</t>
  </si>
  <si>
    <t>OMRI Restrictions:  
Allowed as a Processing Santizer; 
Allowed with Restrictions for Pest Control</t>
  </si>
  <si>
    <t>Not listed</t>
  </si>
  <si>
    <t>See Notes for restrictions</t>
  </si>
  <si>
    <t>OMRI Restrictions:
Allowed with restrictions (COR)
Allowed (NOP)</t>
  </si>
  <si>
    <t>Not linked</t>
  </si>
  <si>
    <t>Revision Date:</t>
  </si>
  <si>
    <t>Adox 8125
Adox BCD-25
Aseptrol 8125</t>
  </si>
  <si>
    <t>Anthium Dioxcide 
stabilized chlorine dioxide</t>
  </si>
  <si>
    <t>Sodium Hypochlorite - 12.5
Hypure Sodium Hypochlorite 12.5</t>
  </si>
  <si>
    <t>Pentagreen 15%
Peragreen WW</t>
  </si>
  <si>
    <t>AZURE® Deluxe Algae Controller
Crystal® Blue</t>
  </si>
  <si>
    <t>Aquafit AS1
Aquafit AS3
ECR Aquachlor AS1
ECR Aquachlor AS3</t>
  </si>
  <si>
    <t>Aquafit
ECR Aquachlor
DPG Agchlor</t>
  </si>
  <si>
    <t>DryTec Calcium Hypochlorite Briquettes
CCH Calcium Hypochlorite Tablets
HTH Poolife Active Cleaning</t>
  </si>
  <si>
    <t>Incredipool Calcium Hypochlorite Granules
Americhlor Calcium Hypochlorite Granules</t>
  </si>
  <si>
    <t>Respicide GP Disinfecting Solution
Biovex</t>
  </si>
  <si>
    <t>Klenz Active
Deptil PA5
Perasan B
Peracid V</t>
  </si>
  <si>
    <t>Zappit 73
Induclor 70
Incredipool 73</t>
  </si>
  <si>
    <t>Hi-Lex Ultra Bleach
Red Max Germicidal Bleach
Germicidal Bleach
Bleach Regular
Pure Power Regular Bleach
Top Job Bleach
Hi-Lex Bleach Regular Scent</t>
  </si>
  <si>
    <t>Re-Ox Deposit Control Disinfectant
Clearitas 350
Clearitas 450</t>
  </si>
  <si>
    <t>Selective Micro Clean-Alpha
Selectrocide Pouch 200 MG Abridged
Clo2bber 100 Abridged</t>
  </si>
  <si>
    <t>Sodium Hypochlorite 15%
Chlorine Sanitizer FP-33
Sani-I-King No. 451</t>
  </si>
  <si>
    <t>Pool Chlor
Pro Chlor 12.5
Chlorsan
Chlorsan 125</t>
  </si>
  <si>
    <t>Sur-shock
Elements Liquid Shock - 12.5% Sodium Hypochlorite</t>
  </si>
  <si>
    <t>Peragreen 5.6%
Bioside HS 5%
Doom
Oxysan</t>
  </si>
  <si>
    <t>Organic Acids</t>
  </si>
  <si>
    <t>Oxidizers</t>
  </si>
  <si>
    <t>Quaternary Ammoniums</t>
  </si>
  <si>
    <t>Enhancers</t>
  </si>
  <si>
    <t>Sodium Bromide</t>
  </si>
  <si>
    <t>PAA with 
Hydrogen peroxide</t>
  </si>
  <si>
    <t>Chlorine (gas)</t>
  </si>
  <si>
    <t xml:space="preserve">Ethaneperoxoic acid </t>
  </si>
  <si>
    <t>Citric acid</t>
  </si>
  <si>
    <t>Sodium chlorite  (precursor to chlorine dioxide)</t>
  </si>
  <si>
    <t xml:space="preserve">n-Alkyl dimethyl benzyl ammonium chloride
(50% C14, 40% C12, 10% C16) </t>
  </si>
  <si>
    <t>Information not available</t>
  </si>
  <si>
    <t>Ounces:  4, 64, 96
Gallons:  1, 2.5, 4</t>
  </si>
  <si>
    <t>Gallons:  2.5, 5, 29, 53, 250</t>
  </si>
  <si>
    <t>Pounds:  55</t>
  </si>
  <si>
    <t>Pounds:  55, 100</t>
  </si>
  <si>
    <t>Gallons:  53, 330</t>
  </si>
  <si>
    <t>Ounces:  3.25, 16, 32
Gallons:  1, 5, 15, 30, 55, 330</t>
  </si>
  <si>
    <t>Gallons:  1, 5, 15, 30, 55, 275, 300, 330, 5000</t>
  </si>
  <si>
    <t>Gallons:  2.5, 5, 30, 55, 275</t>
  </si>
  <si>
    <t>Gallons:  2.5, 5, 30, 55, 275, 330</t>
  </si>
  <si>
    <t>Ounces:  32
Liters:  2
Gallons:  1, 5</t>
  </si>
  <si>
    <t>Gallons:  4, 50, 300</t>
  </si>
  <si>
    <t>Ounces:  32, 48, 64, 96
Gallons: 1, 2.5, 5, 15, 30, 55, 220, 275, 330 gallons</t>
  </si>
  <si>
    <t>Gallons:  3/4, 1, 2.5, 3, 4, 5, 15, 30, 50, 55, 220, 250, 275, 300, 320, 330</t>
  </si>
  <si>
    <t>Ounces:  58, 96
Gallons:  55, 300 (tote)</t>
  </si>
  <si>
    <t>Gallons:  1, 5, 20, 55</t>
  </si>
  <si>
    <t>This work product was supported under cooperative agreement number 12-25-A-5357 between USDA-AMS and Cornell University.  The information and viewpoints in this product do not necessarily reflect the viewpoints and policies of the supporting organization, cooperating organizations, or Cornell University.</t>
  </si>
  <si>
    <t>Link to EPA Label</t>
  </si>
  <si>
    <t>1677-52</t>
  </si>
  <si>
    <t>Ultra Clorox Brand Regular Bleach</t>
  </si>
  <si>
    <t>5813-50</t>
  </si>
  <si>
    <t>https://www3.epa.gov/pesticides/chem_search/ppls/064864-00055-20131028.pdf</t>
  </si>
  <si>
    <t>Labeled Control Targets
(These responses can work in any of the three columns)</t>
  </si>
  <si>
    <t>Labeled Uses
(These responses can work in any of the columns)</t>
  </si>
  <si>
    <t>Sanitizer Active Ingredients
(These responses are column-specific)</t>
  </si>
  <si>
    <t>Puma</t>
  </si>
  <si>
    <t>Concentrated Clorox Germicidal Bleach1
Clorox Germicidal Bleach2
Clorox Regular-Bleach1
Clorox Multi-Purpose Bleach1
Concentrated Clorox Multi-purpose Bleach1
Clorox Disinfecting Bleach1
Concentrated Clorox Disinfecting Bleach1
Concentrated Clorox Regular-Bleach</t>
  </si>
  <si>
    <t>The Clorox Co.</t>
  </si>
  <si>
    <t>5813-100</t>
  </si>
  <si>
    <t>Clorox Regular-bleach
Clorox Germicidal Bleach
Clorox Ultra Germicidal Bleach
Ultra Clorox Bleach for Institutional Use
Ultra Clorox Institutional Bleach</t>
  </si>
  <si>
    <t>https://www3.epa.gov/pesticides/chem_search/ppls/005813-00050-20110303.pdf</t>
  </si>
  <si>
    <t>XY-12 Liquid Sanitizer</t>
  </si>
  <si>
    <t>Gallons: 1, 5, 55, 300</t>
  </si>
  <si>
    <t xml:space="preserve">Oasis Compac Chlorine Sanitizer
Market Guard Chlorine Sanitizer
Pristine QP
Pristine QF
Pristine QB
Ful-Bac Liquid Sanitizer
Eco-san Liquid Sanitizer 
and others
</t>
  </si>
  <si>
    <t>https://www3.epa.gov/pesticides/chem_search/ppls/001270-20001-20161216.pdf</t>
  </si>
  <si>
    <t>Gallons: 55</t>
  </si>
  <si>
    <t>PeroxyChem, LLC</t>
  </si>
  <si>
    <t>Gallons:  3/4, 1, 2.5, 3, 4, 5, 7, 15, 30, 50, 55, 220, 250, 300, 320, 330 gallons</t>
  </si>
  <si>
    <t>Gallons: 1, 2.5, 5, 55, 350</t>
  </si>
  <si>
    <t>Gallons:  5, 30, 55, 275, 330</t>
  </si>
  <si>
    <t xml:space="preserve">KIK International, Inc. </t>
  </si>
  <si>
    <t>https://www3.epa.gov/pesticides/chem_search/ppls/070271-00013-20160907.pdf</t>
  </si>
  <si>
    <t xml:space="preserve">Evonik Corporation
 </t>
  </si>
  <si>
    <t xml:space="preserve">Arch Chemicals, Inc. </t>
  </si>
  <si>
    <t>BWA Water Additives US LLC</t>
  </si>
  <si>
    <t>Gallons:  55</t>
  </si>
  <si>
    <t>Organic Materials Review Institute (OMRI) Listing</t>
  </si>
  <si>
    <t>https://www3.epa.gov/pesticides/chem_search/ppls/009150-00008-20180123.pdf</t>
  </si>
  <si>
    <t>https://www3.epa.gov/pesticides/chem_search/ppls/009150-00007-20180208.pdf</t>
  </si>
  <si>
    <t>https://www3.epa.gov/pesticides/chem_search/ppls/009150-00002-20171005.pdf</t>
  </si>
  <si>
    <t xml:space="preserve">https://www3.epa.gov/pesticides/chem_search/ppls/001677-00234-20171031.pdf </t>
  </si>
  <si>
    <t xml:space="preserve">https://www3.epa.gov/pesticides/chem_search/ppls/072315-00006-20170517.pdf </t>
  </si>
  <si>
    <t>https://www3.epa.gov/pesticides/chem_search/ppls/063838-00002-20180709.pdf</t>
  </si>
  <si>
    <t>https://www3.epa.gov/pesticides/chem_search/ppls/009150-00003-20180208.pdf</t>
  </si>
  <si>
    <t>https://www3.epa.gov/pesticides/chem_search/ppls/010324-00214-20171018.pdf</t>
  </si>
  <si>
    <t>https://www3.epa.gov/pesticides/chem_search/ppls/001677-00129-20170720.pdf</t>
  </si>
  <si>
    <t>https://www3.epa.gov/pesticides/chem_search/ppls/054289-00003-20180508.pdf</t>
  </si>
  <si>
    <t xml:space="preserve">https://www3.epa.gov/pesticides/chem_search/ppls/054289-00004-20170327.pdf </t>
  </si>
  <si>
    <t xml:space="preserve">https://www3.epa.gov/pesticides/chem_search/ppls/063838-00001-20180221.pdf </t>
  </si>
  <si>
    <t xml:space="preserve">https://www3.epa.gov/pesticides/chem_search/ppls/063838-00020-20180315.pdf </t>
  </si>
  <si>
    <t xml:space="preserve">https://www3.epa.gov/pesticides/chem_search/ppls/071094-00002-20170310.pdf </t>
  </si>
  <si>
    <t>https://www3.epa.gov/pesticides/chem_search/ppls/005813-00100-20171208.pdf</t>
  </si>
  <si>
    <t xml:space="preserve">https://www3.epa.gov/pesticides/chem_search/ppls/001677-00052-20180305.pdf </t>
  </si>
  <si>
    <t>https://www3.epa.gov/pesticides/chem_search/ppls/065402-00003-20170626.pdf</t>
  </si>
  <si>
    <t>https://www3.epa.gov/pesticides/chem_search/ppls/001677-00186-20170920.pdf</t>
  </si>
  <si>
    <t>https://www3.epa.gov/pesticides/chem_search/ppls/001677-00164-20170816.pdf</t>
  </si>
  <si>
    <t>https://www3.epa.gov/pesticides/chem_search/ppls/009359-00002-20170227.pdf</t>
  </si>
  <si>
    <t xml:space="preserve">https://www3.epa.gov/pesticides/chem_search/ppls/070299-00007-20170706.pdf </t>
  </si>
  <si>
    <t>Selectrocide 12G
Selectrocide 750MG
Selectrocide 1G
Selectrofresh 12G Food Processing</t>
  </si>
  <si>
    <t xml:space="preserve">https://www3.epa.gov/pesticides/chem_search/ppls/074986-00005-20170724.pdf </t>
  </si>
  <si>
    <t>https://www3.epa.gov/pesticides/chem_search/ppls/074986-00004-20170619.pdf</t>
  </si>
  <si>
    <t xml:space="preserve">https://www3.epa.gov/pesticides/chem_search/ppls/070299-00026-20180507.pdf </t>
  </si>
  <si>
    <t xml:space="preserve">https://www3.epa.gov/pesticides/chem_search/ppls/070299-00018-20171122.pdf </t>
  </si>
  <si>
    <t>Simple Green D</t>
  </si>
  <si>
    <t>Lonza Formulation S-21F</t>
  </si>
  <si>
    <t>Lonza Inc.</t>
  </si>
  <si>
    <t>https://www3.epa.gov/pesticides/chem_search/ppls/006836-00140-20180313.pdf</t>
  </si>
  <si>
    <t>6838-140</t>
  </si>
  <si>
    <t>CLB</t>
  </si>
  <si>
    <t>5813-111</t>
  </si>
  <si>
    <t>https://www3.epa.gov/pesticides/chem_search/ppls/005813-00111-20180525.pdf</t>
  </si>
  <si>
    <t>Clorox Regular Bleach 2
Clorox Mold Attacker 
Clorox Mold Blaster
Clorox Mold Destroyer
Clorox Mold Eliminator
Clorox Mold Killer
Clorox Mold Remover</t>
  </si>
  <si>
    <t>The Clorox Company</t>
  </si>
  <si>
    <t xml:space="preserve">None </t>
  </si>
  <si>
    <t>Ounces: 16, 30, 64, 121</t>
  </si>
  <si>
    <t>CLB I</t>
  </si>
  <si>
    <t>Clorox Germicidal Bleach 3
Clorox Performance Bleach 1</t>
  </si>
  <si>
    <t>https://www3.epa.gov/pesticides/chem_search/ppls/005813-00114-20180525.pdf</t>
  </si>
  <si>
    <t>5813-114</t>
  </si>
  <si>
    <t>Synergex</t>
  </si>
  <si>
    <t>https://www3.epa.gov/pesticides/chem_search/ppls/001677-00250-20170822.pdf</t>
  </si>
  <si>
    <t>1677-250</t>
  </si>
  <si>
    <t>Alpet D2</t>
  </si>
  <si>
    <t>Alpet D2 Surface Sanitizer
Alpet Surface Sanitizer D2</t>
  </si>
  <si>
    <t>Best Sanitizers, Inc.</t>
  </si>
  <si>
    <t xml:space="preserve">Octyl Decyl Dimethyl Ammonium Chloride </t>
  </si>
  <si>
    <t>Isopropyl Alcohol</t>
  </si>
  <si>
    <t>https://www3.epa.gov/pesticides/chem_search/ppls/073232-00001-20180207.pdf</t>
  </si>
  <si>
    <t>73232-1</t>
  </si>
  <si>
    <t>Peraclean 15</t>
  </si>
  <si>
    <t>THIS PAGE SHOULD BE HIDDEN</t>
  </si>
  <si>
    <t>Index Names</t>
  </si>
  <si>
    <t>Chemical</t>
  </si>
  <si>
    <t>Select me</t>
  </si>
  <si>
    <t>Select Me</t>
  </si>
  <si>
    <t>Choose your sanitizer from the list:</t>
  </si>
  <si>
    <t>15.0% 
10.0%</t>
  </si>
  <si>
    <t>15.0% 
22.0%</t>
  </si>
  <si>
    <t>5.9% 
27.3%</t>
  </si>
  <si>
    <t>4.9% 
26.5%</t>
  </si>
  <si>
    <t>5.6% 
26.5%</t>
  </si>
  <si>
    <t>5.0% 
22.4%</t>
  </si>
  <si>
    <t>21.5% 
5.0%</t>
  </si>
  <si>
    <t>12.0% 
18.5%</t>
  </si>
  <si>
    <t>5.3% 
23.0%</t>
  </si>
  <si>
    <t>2.0% 
27%</t>
  </si>
  <si>
    <t>2.38% 
10.7%</t>
  </si>
  <si>
    <t>15.2% 
11.2%</t>
  </si>
  <si>
    <t>EPA label page number</t>
  </si>
  <si>
    <t>SaniDate 12.0</t>
  </si>
  <si>
    <t>SaniDate 5.0</t>
  </si>
  <si>
    <t xml:space="preserve">SaniDate Ready to Use </t>
  </si>
  <si>
    <t xml:space="preserve">A few notes on using this Excel tool: </t>
  </si>
  <si>
    <t>2.0%
27.1%</t>
  </si>
  <si>
    <t>https://www3.epa.gov/pesticides/chem_search/ppls/070299-00012-20181207.pdf</t>
  </si>
  <si>
    <t>70299-12</t>
  </si>
  <si>
    <t>https://www3.epa.gov/pesticides/chem_search/ppls/070299-00019-20190328.pdf</t>
  </si>
  <si>
    <t>http://accu-tab.com/</t>
  </si>
  <si>
    <t>https://idiclo2.com/</t>
  </si>
  <si>
    <t>http://deccous.com/wp-content/uploads/2017/11/SL-310-Agclor-310790.pdf or 
https://idiclo2.com/applications/food-and-sanitation/</t>
  </si>
  <si>
    <t>http://www.bestsanitizers.com/products/surface-sanitizers/alpet-d2-surface-sanitizer</t>
  </si>
  <si>
    <t>https://www.ecolab.com/offerings/kitchen-maintenance/antimicrobial-fruit-and-vegetable-treatment</t>
  </si>
  <si>
    <t>https://olinchloralkali.com/products/sodium-hypochlorite/</t>
  </si>
  <si>
    <t>http://www.biosafesystems.com/oxidate-2/</t>
  </si>
  <si>
    <t>http://www.biosafesystems.com/storox-2-0/</t>
  </si>
  <si>
    <t>http://www.biosafesystems.com/sanidate-hard-surface-sanitizer/</t>
  </si>
  <si>
    <t>http://www.biosafesystems.com/sanidate-5/</t>
  </si>
  <si>
    <t>http://www.biosafesystems.com/sanidate-15-0/</t>
  </si>
  <si>
    <t>http://www.biosafesystems.com/sanidate-12-0/</t>
  </si>
  <si>
    <t>Zerotol 2.0</t>
  </si>
  <si>
    <t xml:space="preserve">OxiDate 2.0 </t>
  </si>
  <si>
    <t xml:space="preserve">EPA label is listed as ZeroTol 2.0; Oxidate 2.0 falls under the same EPA registration number/label.
</t>
  </si>
  <si>
    <t>EPA Registration Number</t>
  </si>
  <si>
    <t xml:space="preserve">Labeled For Use in Fruit and Vegetable Wash Water? </t>
  </si>
  <si>
    <t>Labeled For Use in Irrigation Water?</t>
  </si>
  <si>
    <t>EPA Registration Details</t>
  </si>
  <si>
    <t>EPA Label</t>
  </si>
  <si>
    <t>Product Website</t>
  </si>
  <si>
    <t>Manufacturer's Website (to be hyperlinked to column C)</t>
  </si>
  <si>
    <t>Contains Efficacy Statement to Control Public Health Organisms?</t>
  </si>
  <si>
    <t>Quantity Purchasable per EPA Label</t>
  </si>
  <si>
    <t xml:space="preserve">This work product was supported under cooperative agreement number 12-25-A-5357 between USDA-AMS and Cornell University.  The information and viewpoints in this product do not necessarily reflect the viewpoints and policies of the supporting organization, cooperating organizations, or Cornell University.
To suggest edits, updates, or additional products, please contact Donna Clements (dmp274@cornell.edu, 909-552-4355). </t>
  </si>
  <si>
    <t>Other Labeled Uses</t>
  </si>
  <si>
    <t>Page number</t>
  </si>
  <si>
    <t>Yes, No, or conditional</t>
  </si>
  <si>
    <t>Yes, no, or conditional</t>
  </si>
  <si>
    <t>Any notes appear here</t>
  </si>
  <si>
    <t>Version date</t>
  </si>
  <si>
    <t>Container volumes or weights appear here, as on the EPA label</t>
  </si>
  <si>
    <t>Type of oxidizer</t>
  </si>
  <si>
    <t>Type of acid</t>
  </si>
  <si>
    <t>Type of quat</t>
  </si>
  <si>
    <t>Description of enhancers</t>
  </si>
  <si>
    <t>Value from label</t>
  </si>
  <si>
    <t>The primary manufacturer appears here</t>
  </si>
  <si>
    <t>A link to the EPA label appears here</t>
  </si>
  <si>
    <t>Other names under which the product is sold appears here; except when clarified by the manufacturer, this list is the list of other trade names from the EPA label</t>
  </si>
  <si>
    <r>
      <rPr>
        <sz val="11.5"/>
        <color theme="1"/>
        <rFont val="Calibri"/>
        <family val="2"/>
        <scheme val="minor"/>
      </rPr>
      <t xml:space="preserve">● More information on pesticide labeling can be found in the </t>
    </r>
    <r>
      <rPr>
        <u/>
        <sz val="11.5"/>
        <color theme="10"/>
        <rFont val="Calibri"/>
        <family val="2"/>
        <scheme val="minor"/>
      </rPr>
      <t xml:space="preserve">"Introduction to Selecting an EPA-Labeled Sanitizer" factsheet. 
</t>
    </r>
  </si>
  <si>
    <r>
      <rPr>
        <sz val="11.5"/>
        <color theme="1"/>
        <rFont val="Calibri"/>
        <family val="2"/>
        <scheme val="minor"/>
      </rPr>
      <t>● Consider watching the</t>
    </r>
    <r>
      <rPr>
        <u/>
        <sz val="11.5"/>
        <color theme="10"/>
        <rFont val="Calibri"/>
        <family val="2"/>
        <scheme val="minor"/>
      </rPr>
      <t xml:space="preserve"> video tutorial on Youtube </t>
    </r>
    <r>
      <rPr>
        <sz val="11.5"/>
        <color theme="1"/>
        <rFont val="Calibri"/>
        <family val="2"/>
        <scheme val="minor"/>
      </rPr>
      <t xml:space="preserve">as a guide to effectively use this resource. </t>
    </r>
    <r>
      <rPr>
        <u/>
        <sz val="11.5"/>
        <color theme="10"/>
        <rFont val="Calibri"/>
        <family val="2"/>
        <scheme val="minor"/>
      </rPr>
      <t xml:space="preserve">
</t>
    </r>
  </si>
  <si>
    <r>
      <rPr>
        <sz val="12"/>
        <color theme="1"/>
        <rFont val="Calibri"/>
        <family val="2"/>
        <scheme val="minor"/>
      </rPr>
      <t>● Before using one of the EPA-registered sanitizer products listed in this tool, check that the product is labeled for use in your state. The</t>
    </r>
    <r>
      <rPr>
        <u/>
        <sz val="12"/>
        <color theme="10"/>
        <rFont val="Calibri"/>
        <family val="2"/>
        <scheme val="minor"/>
      </rPr>
      <t xml:space="preserve"> National Pesticide Information Retrieval System (NPIRS) </t>
    </r>
    <r>
      <rPr>
        <sz val="12"/>
        <color theme="1"/>
        <rFont val="Calibri"/>
        <family val="2"/>
        <scheme val="minor"/>
      </rPr>
      <t xml:space="preserve">maintains a database of state pesticide registrations. </t>
    </r>
  </si>
  <si>
    <t>Labeled For Use on Non-Porous Food Contact Surfaces?</t>
  </si>
  <si>
    <t>PeroxySan X-Plus</t>
  </si>
  <si>
    <t>PeroxySan X12</t>
  </si>
  <si>
    <t>PeroxySan X15</t>
  </si>
  <si>
    <t>Solvay Chemicals, Inc.</t>
  </si>
  <si>
    <t xml:space="preserve">PeroxySan X6
</t>
  </si>
  <si>
    <t>Product Name</t>
  </si>
  <si>
    <t>Alternative Brand Names</t>
  </si>
  <si>
    <t>68660-4</t>
  </si>
  <si>
    <t>Proxitane EQ Liquid Sanitizer</t>
  </si>
  <si>
    <t>https://www3.epa.gov/pesticides/chem_search/ppls/068660-00004-20181003.pdf</t>
  </si>
  <si>
    <t>68660-1</t>
  </si>
  <si>
    <t>Proxitane WW-12</t>
  </si>
  <si>
    <t>https://www3.epa.gov/pesticides/chem_search/ppls/068660-00001-20181212.pdf</t>
  </si>
  <si>
    <t>68660-12</t>
  </si>
  <si>
    <t>Proxitane 15:23</t>
  </si>
  <si>
    <t>https://www3.epa.gov/pesticides/chem_search/ppls/068660-00012-20181018.pdf</t>
  </si>
  <si>
    <t>PAA with Hydrogen Peroxide</t>
  </si>
  <si>
    <t>15.0%
23.0%</t>
  </si>
  <si>
    <t xml:space="preserve">For Food Contact Surfaces </t>
  </si>
  <si>
    <t>12.0%
18.5%</t>
  </si>
  <si>
    <t>5.3%
23.0%</t>
  </si>
  <si>
    <t>Allowed with Restrictions</t>
  </si>
  <si>
    <t>Gallons: 2.5, 30, 55, 275, 330</t>
  </si>
  <si>
    <t>Adox BCD-15</t>
  </si>
  <si>
    <t>Ercopure BCD-15
Adox 1875</t>
  </si>
  <si>
    <t>9150-13</t>
  </si>
  <si>
    <t>https://www3.epa.gov/pesticides/chem_search/ppls/009150-00013-20180208.pdf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</si>
</sst>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23" x14ac:knownFonts="1">
    <font>
      <sz val="11"/>
      <color theme="1"/>
      <name val="Calibri"/>
      <family val="2"/>
      <scheme val="minor"/>
    </font>
    <font>
      <sz val="12"/>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
      <b/>
      <sz val="11"/>
      <name val="Calibri"/>
      <family val="2"/>
      <scheme val="minor"/>
    </font>
    <font>
      <sz val="9"/>
      <color indexed="81"/>
      <name val="Tahoma"/>
      <family val="2"/>
    </font>
    <font>
      <b/>
      <sz val="9"/>
      <color indexed="81"/>
      <name val="Tahoma"/>
      <family val="2"/>
    </font>
    <font>
      <b/>
      <sz val="11"/>
      <color theme="0"/>
      <name val="Calibri"/>
      <family val="2"/>
      <scheme val="minor"/>
    </font>
    <font>
      <b/>
      <sz val="11"/>
      <color rgb="FF212121"/>
      <name val="Calibri"/>
      <family val="2"/>
      <scheme val="minor"/>
    </font>
    <font>
      <sz val="10"/>
      <color rgb="FF212121"/>
      <name val="Arial"/>
      <family val="2"/>
    </font>
    <font>
      <sz val="8"/>
      <color theme="1"/>
      <name val="Calibri"/>
      <family val="2"/>
      <scheme val="minor"/>
    </font>
    <font>
      <sz val="10"/>
      <name val="Arial"/>
      <family val="2"/>
    </font>
    <font>
      <sz val="11"/>
      <color theme="1"/>
      <name val="Calibri"/>
      <family val="2"/>
      <scheme val="minor"/>
    </font>
    <font>
      <b/>
      <i/>
      <sz val="11"/>
      <color theme="1"/>
      <name val="Calibri"/>
      <family val="2"/>
      <scheme val="minor"/>
    </font>
    <font>
      <b/>
      <sz val="12"/>
      <name val="Calibri"/>
      <family val="2"/>
      <scheme val="minor"/>
    </font>
    <font>
      <b/>
      <sz val="16"/>
      <color theme="1"/>
      <name val="Calibri"/>
      <family val="2"/>
      <scheme val="minor"/>
    </font>
    <font>
      <b/>
      <sz val="11"/>
      <color rgb="FFC00000"/>
      <name val="Calibri"/>
      <family val="2"/>
      <scheme val="minor"/>
    </font>
    <font>
      <b/>
      <u/>
      <sz val="12"/>
      <color theme="10"/>
      <name val="Calibri"/>
      <family val="2"/>
      <scheme val="minor"/>
    </font>
    <font>
      <b/>
      <sz val="12"/>
      <color theme="1"/>
      <name val="Calibri"/>
      <family val="2"/>
      <scheme val="minor"/>
    </font>
    <font>
      <u/>
      <sz val="12"/>
      <color theme="10"/>
      <name val="Calibri"/>
      <family val="2"/>
      <scheme val="minor"/>
    </font>
    <font>
      <u/>
      <sz val="11.5"/>
      <color theme="10"/>
      <name val="Calibri"/>
      <family val="2"/>
      <scheme val="minor"/>
    </font>
    <font>
      <sz val="11.5"/>
      <color theme="1"/>
      <name val="Calibri"/>
      <family val="2"/>
      <scheme val="minor"/>
    </font>
  </fonts>
  <fills count="15">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006F51"/>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rgb="FFFFFF00"/>
        <bgColor indexed="64"/>
      </patternFill>
    </fill>
    <fill>
      <patternFill patternType="solid">
        <fgColor theme="2"/>
        <bgColor indexed="64"/>
      </patternFill>
    </fill>
    <fill>
      <patternFill patternType="solid">
        <fgColor theme="0"/>
        <bgColor indexed="64"/>
      </patternFill>
    </fill>
    <fill>
      <patternFill patternType="solid">
        <fgColor theme="0"/>
        <bgColor theme="0"/>
      </patternFill>
    </fill>
  </fills>
  <borders count="9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indexed="64"/>
      </right>
      <top/>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bottom/>
      <diagonal/>
    </border>
    <border>
      <left style="medium">
        <color rgb="FF006F51"/>
      </left>
      <right/>
      <top style="medium">
        <color rgb="FF006F51"/>
      </top>
      <bottom/>
      <diagonal/>
    </border>
    <border>
      <left/>
      <right/>
      <top style="medium">
        <color rgb="FF006F51"/>
      </top>
      <bottom/>
      <diagonal/>
    </border>
    <border>
      <left/>
      <right style="medium">
        <color rgb="FF006F51"/>
      </right>
      <top style="medium">
        <color rgb="FF006F51"/>
      </top>
      <bottom/>
      <diagonal/>
    </border>
    <border>
      <left style="medium">
        <color rgb="FF006F51"/>
      </left>
      <right/>
      <top/>
      <bottom/>
      <diagonal/>
    </border>
    <border>
      <left/>
      <right style="medium">
        <color rgb="FF006F51"/>
      </right>
      <top/>
      <bottom/>
      <diagonal/>
    </border>
    <border>
      <left style="medium">
        <color rgb="FF006F51"/>
      </left>
      <right/>
      <top/>
      <bottom style="medium">
        <color rgb="FF006F51"/>
      </bottom>
      <diagonal/>
    </border>
    <border>
      <left/>
      <right/>
      <top/>
      <bottom style="medium">
        <color rgb="FF006F51"/>
      </bottom>
      <diagonal/>
    </border>
    <border>
      <left/>
      <right style="medium">
        <color rgb="FF006F51"/>
      </right>
      <top/>
      <bottom style="medium">
        <color rgb="FF006F51"/>
      </bottom>
      <diagonal/>
    </border>
    <border>
      <left style="thin">
        <color indexed="64"/>
      </left>
      <right style="medium">
        <color theme="1"/>
      </right>
      <top style="medium">
        <color indexed="64"/>
      </top>
      <bottom/>
      <diagonal/>
    </border>
    <border>
      <left style="thin">
        <color indexed="64"/>
      </left>
      <right style="medium">
        <color theme="1"/>
      </right>
      <top style="medium">
        <color indexed="64"/>
      </top>
      <bottom style="thin">
        <color indexed="64"/>
      </bottom>
      <diagonal/>
    </border>
    <border>
      <left style="thin">
        <color indexed="64"/>
      </left>
      <right style="medium">
        <color theme="1"/>
      </right>
      <top/>
      <bottom style="thin">
        <color indexed="64"/>
      </bottom>
      <diagonal/>
    </border>
    <border>
      <left/>
      <right style="medium">
        <color theme="1"/>
      </right>
      <top style="medium">
        <color indexed="64"/>
      </top>
      <bottom style="medium">
        <color indexed="64"/>
      </bottom>
      <diagonal/>
    </border>
    <border>
      <left style="thin">
        <color indexed="64"/>
      </left>
      <right style="medium">
        <color theme="1"/>
      </right>
      <top style="thin">
        <color indexed="64"/>
      </top>
      <bottom style="thin">
        <color indexed="64"/>
      </bottom>
      <diagonal/>
    </border>
    <border>
      <left style="thin">
        <color indexed="64"/>
      </left>
      <right style="medium">
        <color theme="1"/>
      </right>
      <top style="thin">
        <color indexed="64"/>
      </top>
      <bottom/>
      <diagonal/>
    </border>
    <border>
      <left style="thin">
        <color indexed="64"/>
      </left>
      <right/>
      <top/>
      <bottom/>
      <diagonal/>
    </border>
    <border>
      <left/>
      <right/>
      <top style="thin">
        <color indexed="64"/>
      </top>
      <bottom/>
      <diagonal/>
    </border>
    <border>
      <left/>
      <right style="medium">
        <color indexed="64"/>
      </right>
      <top style="thin">
        <color indexed="64"/>
      </top>
      <bottom style="medium">
        <color indexed="64"/>
      </bottom>
      <diagonal/>
    </border>
  </borders>
  <cellStyleXfs count="4">
    <xf numFmtId="0" fontId="0" fillId="0" borderId="0"/>
    <xf numFmtId="0" fontId="3" fillId="0" borderId="0" applyNumberFormat="0" applyFill="0" applyBorder="0" applyAlignment="0" applyProtection="0"/>
    <xf numFmtId="0" fontId="12" fillId="0" borderId="0"/>
    <xf numFmtId="9" fontId="13" fillId="0" borderId="0" applyFont="0" applyFill="0" applyBorder="0" applyAlignment="0" applyProtection="0"/>
  </cellStyleXfs>
  <cellXfs count="529">
    <xf numFmtId="0" fontId="0" fillId="0" borderId="0" xfId="0"/>
    <xf numFmtId="0" fontId="5" fillId="2" borderId="0" xfId="0" applyFont="1" applyFill="1" applyAlignment="1">
      <alignment horizontal="center" vertical="center" wrapText="1"/>
    </xf>
    <xf numFmtId="0" fontId="0" fillId="0" borderId="0" xfId="0" applyAlignment="1">
      <alignment horizontal="left"/>
    </xf>
    <xf numFmtId="164" fontId="0" fillId="0" borderId="0" xfId="0" applyNumberFormat="1"/>
    <xf numFmtId="0" fontId="5" fillId="2" borderId="9" xfId="0" applyFont="1" applyFill="1" applyBorder="1" applyAlignment="1">
      <alignment horizontal="left" vertical="center" wrapText="1"/>
    </xf>
    <xf numFmtId="0" fontId="5" fillId="2" borderId="0" xfId="0" applyFont="1" applyFill="1" applyBorder="1" applyAlignment="1">
      <alignment horizontal="left" vertical="center" wrapText="1"/>
    </xf>
    <xf numFmtId="0" fontId="0" fillId="0" borderId="9" xfId="0" applyBorder="1"/>
    <xf numFmtId="0" fontId="0" fillId="0" borderId="0" xfId="0" applyBorder="1"/>
    <xf numFmtId="0" fontId="0" fillId="0" borderId="3" xfId="0" applyBorder="1"/>
    <xf numFmtId="0" fontId="0" fillId="0" borderId="10" xfId="0" applyBorder="1"/>
    <xf numFmtId="0" fontId="0" fillId="0" borderId="11" xfId="0" applyBorder="1"/>
    <xf numFmtId="0" fontId="0" fillId="0" borderId="12" xfId="0" applyBorder="1"/>
    <xf numFmtId="0" fontId="5" fillId="2" borderId="9"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0" fillId="0" borderId="0" xfId="0" applyAlignment="1">
      <alignment wrapText="1"/>
    </xf>
    <xf numFmtId="0" fontId="0" fillId="4" borderId="20" xfId="0" applyFill="1" applyBorder="1" applyAlignment="1">
      <alignment horizontal="center" vertical="center" wrapText="1"/>
    </xf>
    <xf numFmtId="0" fontId="0" fillId="4" borderId="1" xfId="0" applyFill="1" applyBorder="1" applyAlignment="1">
      <alignment horizontal="center" vertical="center" wrapText="1"/>
    </xf>
    <xf numFmtId="0" fontId="5" fillId="2" borderId="25" xfId="0" applyFont="1" applyFill="1" applyBorder="1" applyAlignment="1" applyProtection="1">
      <alignment horizontal="center" vertical="center" wrapText="1"/>
      <protection locked="0"/>
    </xf>
    <xf numFmtId="0" fontId="5" fillId="2" borderId="30" xfId="0" applyFont="1" applyFill="1" applyBorder="1" applyAlignment="1" applyProtection="1">
      <alignment horizontal="center" vertical="center" wrapText="1"/>
      <protection locked="0"/>
    </xf>
    <xf numFmtId="0" fontId="5" fillId="2" borderId="31" xfId="0" applyFont="1" applyFill="1" applyBorder="1" applyAlignment="1" applyProtection="1">
      <alignment horizontal="center" vertical="center" wrapText="1"/>
      <protection locked="0"/>
    </xf>
    <xf numFmtId="0" fontId="5" fillId="2" borderId="32" xfId="0" applyFont="1" applyFill="1" applyBorder="1" applyAlignment="1" applyProtection="1">
      <alignment horizontal="center" vertical="center" wrapText="1"/>
      <protection locked="0"/>
    </xf>
    <xf numFmtId="0" fontId="5" fillId="2" borderId="34" xfId="0" applyFont="1" applyFill="1" applyBorder="1" applyAlignment="1" applyProtection="1">
      <alignment horizontal="center" vertical="center" wrapText="1"/>
      <protection locked="0"/>
    </xf>
    <xf numFmtId="0" fontId="5" fillId="2" borderId="34" xfId="0" applyFont="1" applyFill="1" applyBorder="1" applyAlignment="1" applyProtection="1">
      <alignment horizontal="center" vertical="center"/>
      <protection locked="0"/>
    </xf>
    <xf numFmtId="0" fontId="5" fillId="2" borderId="33" xfId="0" applyFont="1" applyFill="1" applyBorder="1" applyAlignment="1" applyProtection="1">
      <alignment horizontal="center" vertical="center"/>
      <protection locked="0"/>
    </xf>
    <xf numFmtId="0" fontId="5" fillId="2" borderId="3" xfId="0" applyFont="1" applyFill="1" applyBorder="1" applyAlignment="1">
      <alignment horizontal="left" vertical="center" wrapText="1"/>
    </xf>
    <xf numFmtId="0" fontId="0" fillId="4" borderId="42" xfId="0" applyFill="1" applyBorder="1" applyAlignment="1">
      <alignment horizontal="center" vertical="center" wrapText="1"/>
    </xf>
    <xf numFmtId="0" fontId="0" fillId="0" borderId="0" xfId="0" applyAlignment="1">
      <alignment textRotation="90" wrapText="1"/>
    </xf>
    <xf numFmtId="0" fontId="0" fillId="5" borderId="2" xfId="0" applyFill="1" applyBorder="1" applyAlignment="1">
      <alignment horizontal="left" vertical="center"/>
    </xf>
    <xf numFmtId="0" fontId="0" fillId="5" borderId="2" xfId="0" applyFill="1" applyBorder="1" applyAlignment="1">
      <alignment horizontal="left" vertical="center" wrapText="1"/>
    </xf>
    <xf numFmtId="0" fontId="4" fillId="5" borderId="2" xfId="0" applyFont="1" applyFill="1" applyBorder="1" applyAlignment="1">
      <alignment horizontal="left" vertical="center" wrapText="1"/>
    </xf>
    <xf numFmtId="0" fontId="10" fillId="5" borderId="2" xfId="0" applyFont="1" applyFill="1" applyBorder="1" applyAlignment="1">
      <alignment horizontal="left" vertical="center" wrapText="1"/>
    </xf>
    <xf numFmtId="0" fontId="0" fillId="5" borderId="40" xfId="0" applyFill="1" applyBorder="1" applyAlignment="1">
      <alignment horizontal="left" vertical="center" wrapText="1"/>
    </xf>
    <xf numFmtId="0" fontId="0" fillId="4" borderId="41" xfId="0" applyFill="1" applyBorder="1" applyAlignment="1">
      <alignment horizontal="center" vertical="center"/>
    </xf>
    <xf numFmtId="0" fontId="0" fillId="4" borderId="1" xfId="0" applyFill="1" applyBorder="1" applyAlignment="1">
      <alignment horizontal="center" vertical="center"/>
    </xf>
    <xf numFmtId="0" fontId="4" fillId="4" borderId="1" xfId="0" applyFont="1" applyFill="1" applyBorder="1" applyAlignment="1">
      <alignment horizontal="center" vertical="center"/>
    </xf>
    <xf numFmtId="0" fontId="0" fillId="4" borderId="43" xfId="0" applyFill="1" applyBorder="1" applyAlignment="1">
      <alignment horizontal="center" vertical="center"/>
    </xf>
    <xf numFmtId="14" fontId="4" fillId="4" borderId="41" xfId="0" applyNumberFormat="1" applyFont="1" applyFill="1" applyBorder="1" applyAlignment="1">
      <alignment horizontal="center" vertical="center"/>
    </xf>
    <xf numFmtId="14" fontId="4" fillId="4" borderId="1" xfId="0" applyNumberFormat="1" applyFont="1" applyFill="1" applyBorder="1" applyAlignment="1">
      <alignment horizontal="center" vertical="center"/>
    </xf>
    <xf numFmtId="14" fontId="4" fillId="4" borderId="1" xfId="0" applyNumberFormat="1" applyFont="1" applyFill="1" applyBorder="1" applyAlignment="1">
      <alignment horizontal="center" vertical="center" wrapText="1"/>
    </xf>
    <xf numFmtId="14" fontId="4" fillId="4" borderId="1" xfId="1" applyNumberFormat="1" applyFont="1" applyFill="1" applyBorder="1" applyAlignment="1">
      <alignment horizontal="center" vertical="center"/>
    </xf>
    <xf numFmtId="14" fontId="4" fillId="4" borderId="1" xfId="1" applyNumberFormat="1" applyFont="1" applyFill="1" applyBorder="1" applyAlignment="1">
      <alignment horizontal="center" vertical="center" wrapText="1"/>
    </xf>
    <xf numFmtId="0" fontId="0" fillId="0" borderId="0" xfId="0" applyAlignment="1">
      <alignment vertical="center" wrapText="1"/>
    </xf>
    <xf numFmtId="0" fontId="4" fillId="4" borderId="1" xfId="0" applyFont="1" applyFill="1" applyBorder="1" applyAlignment="1">
      <alignment horizontal="center" vertical="center" wrapText="1"/>
    </xf>
    <xf numFmtId="14" fontId="8" fillId="6" borderId="0" xfId="0" applyNumberFormat="1" applyFont="1" applyFill="1" applyAlignment="1">
      <alignment horizontal="left"/>
    </xf>
    <xf numFmtId="0" fontId="0" fillId="5" borderId="1" xfId="0" applyFill="1" applyBorder="1" applyAlignment="1">
      <alignment horizontal="left" vertical="center" wrapText="1"/>
    </xf>
    <xf numFmtId="0" fontId="5" fillId="2" borderId="44" xfId="0" applyFont="1" applyFill="1" applyBorder="1" applyAlignment="1">
      <alignment horizontal="left" vertical="center" wrapText="1"/>
    </xf>
    <xf numFmtId="164" fontId="5" fillId="2" borderId="42" xfId="0" applyNumberFormat="1" applyFont="1" applyFill="1" applyBorder="1" applyAlignment="1">
      <alignment horizontal="center" vertical="center" wrapText="1"/>
    </xf>
    <xf numFmtId="0" fontId="5" fillId="2" borderId="42" xfId="0" applyFont="1" applyFill="1" applyBorder="1" applyAlignment="1">
      <alignment horizontal="left" vertical="center" wrapText="1"/>
    </xf>
    <xf numFmtId="164" fontId="5" fillId="2" borderId="32" xfId="0" applyNumberFormat="1" applyFont="1" applyFill="1" applyBorder="1" applyAlignment="1" applyProtection="1">
      <alignment horizontal="center" vertical="center" wrapText="1"/>
      <protection locked="0"/>
    </xf>
    <xf numFmtId="164" fontId="5" fillId="2" borderId="33" xfId="0" applyNumberFormat="1" applyFont="1" applyFill="1" applyBorder="1" applyAlignment="1" applyProtection="1">
      <alignment horizontal="center" vertical="center" wrapText="1"/>
      <protection locked="0"/>
    </xf>
    <xf numFmtId="164" fontId="5" fillId="2" borderId="30" xfId="0" applyNumberFormat="1" applyFont="1" applyFill="1" applyBorder="1" applyAlignment="1" applyProtection="1">
      <alignment horizontal="center" vertical="center" wrapText="1"/>
      <protection locked="0"/>
    </xf>
    <xf numFmtId="0" fontId="8" fillId="6" borderId="0" xfId="0" applyFont="1" applyFill="1" applyAlignment="1"/>
    <xf numFmtId="0" fontId="2" fillId="2" borderId="19" xfId="0" applyFont="1" applyFill="1" applyBorder="1" applyAlignment="1" applyProtection="1">
      <alignment horizontal="left" vertical="center" wrapText="1"/>
    </xf>
    <xf numFmtId="0" fontId="2" fillId="2" borderId="17" xfId="0" applyFont="1" applyFill="1" applyBorder="1" applyAlignment="1" applyProtection="1">
      <alignment horizontal="left" vertical="center" wrapText="1"/>
    </xf>
    <xf numFmtId="0" fontId="3" fillId="2" borderId="42" xfId="1" applyFill="1" applyBorder="1" applyAlignment="1" applyProtection="1">
      <alignment horizontal="center" vertical="center" wrapText="1"/>
      <protection locked="0"/>
    </xf>
    <xf numFmtId="0" fontId="3" fillId="2" borderId="45" xfId="1" applyFill="1" applyBorder="1" applyAlignment="1" applyProtection="1">
      <alignment horizontal="center" vertical="center" wrapText="1"/>
      <protection locked="0"/>
    </xf>
    <xf numFmtId="0" fontId="3" fillId="3" borderId="45" xfId="1" applyFill="1" applyBorder="1" applyAlignment="1" applyProtection="1">
      <alignment horizontal="center" vertical="center" wrapText="1"/>
    </xf>
    <xf numFmtId="0" fontId="3" fillId="3" borderId="46" xfId="1" applyFill="1" applyBorder="1" applyAlignment="1" applyProtection="1">
      <alignment horizontal="center" vertical="center" wrapText="1"/>
    </xf>
    <xf numFmtId="0" fontId="3" fillId="3" borderId="51" xfId="1" applyFill="1" applyBorder="1" applyAlignment="1" applyProtection="1">
      <alignment horizontal="center" vertical="center" wrapText="1"/>
    </xf>
    <xf numFmtId="0" fontId="0" fillId="0" borderId="0" xfId="0" applyAlignment="1" applyProtection="1">
      <alignment horizontal="left"/>
    </xf>
    <xf numFmtId="0" fontId="0" fillId="0" borderId="0" xfId="0" applyProtection="1"/>
    <xf numFmtId="0" fontId="0" fillId="0" borderId="0" xfId="0" applyAlignment="1" applyProtection="1">
      <alignment wrapText="1"/>
    </xf>
    <xf numFmtId="0" fontId="2" fillId="2" borderId="35" xfId="0" applyFont="1" applyFill="1" applyBorder="1" applyAlignment="1" applyProtection="1">
      <alignment horizontal="left" vertical="center" wrapText="1"/>
    </xf>
    <xf numFmtId="0" fontId="3" fillId="5" borderId="13" xfId="1" applyFill="1" applyBorder="1" applyAlignment="1" applyProtection="1">
      <alignment horizontal="center" vertical="center" wrapText="1"/>
    </xf>
    <xf numFmtId="0" fontId="3" fillId="4" borderId="13" xfId="1" applyFill="1" applyBorder="1" applyAlignment="1" applyProtection="1">
      <alignment horizontal="center" vertical="center" wrapText="1"/>
    </xf>
    <xf numFmtId="0" fontId="2" fillId="2" borderId="36" xfId="0" applyFont="1" applyFill="1" applyBorder="1" applyAlignment="1" applyProtection="1">
      <alignment horizontal="left" vertical="center" wrapText="1"/>
    </xf>
    <xf numFmtId="0" fontId="3" fillId="5" borderId="14" xfId="1" applyFill="1" applyBorder="1" applyAlignment="1" applyProtection="1">
      <alignment horizontal="center" vertical="center" wrapText="1"/>
    </xf>
    <xf numFmtId="0" fontId="3" fillId="4" borderId="14" xfId="1" applyFill="1" applyBorder="1" applyAlignment="1" applyProtection="1">
      <alignment horizontal="center" vertical="center" wrapText="1"/>
    </xf>
    <xf numFmtId="0" fontId="2" fillId="2" borderId="54" xfId="0" applyFont="1" applyFill="1" applyBorder="1" applyAlignment="1" applyProtection="1">
      <alignment horizontal="left" vertical="center" wrapText="1"/>
    </xf>
    <xf numFmtId="0" fontId="3" fillId="5" borderId="15" xfId="1" applyFill="1" applyBorder="1" applyAlignment="1" applyProtection="1">
      <alignment horizontal="center" vertical="center" wrapText="1"/>
    </xf>
    <xf numFmtId="0" fontId="3" fillId="2" borderId="5" xfId="1" applyFill="1" applyBorder="1" applyAlignment="1" applyProtection="1">
      <alignment horizontal="center" vertical="center" wrapText="1"/>
      <protection locked="0"/>
    </xf>
    <xf numFmtId="0" fontId="8" fillId="6" borderId="0" xfId="0" applyFont="1" applyFill="1" applyAlignment="1" applyProtection="1"/>
    <xf numFmtId="0" fontId="0" fillId="4" borderId="19" xfId="0" applyFill="1" applyBorder="1" applyAlignment="1" applyProtection="1">
      <alignment horizontal="center" vertical="center" wrapText="1"/>
    </xf>
    <xf numFmtId="0" fontId="0" fillId="4" borderId="20" xfId="0" applyFill="1" applyBorder="1" applyAlignment="1" applyProtection="1">
      <alignment horizontal="center" vertical="center" wrapText="1"/>
    </xf>
    <xf numFmtId="0" fontId="0" fillId="4" borderId="22" xfId="0" applyFill="1" applyBorder="1" applyAlignment="1" applyProtection="1">
      <alignment horizontal="center" vertical="center" wrapText="1"/>
    </xf>
    <xf numFmtId="0" fontId="0" fillId="4" borderId="21" xfId="0" applyFill="1" applyBorder="1" applyAlignment="1" applyProtection="1">
      <alignment horizontal="center" vertical="center" wrapText="1"/>
    </xf>
    <xf numFmtId="0" fontId="0" fillId="4" borderId="28" xfId="0" applyFill="1" applyBorder="1" applyAlignment="1" applyProtection="1">
      <alignment horizontal="center" vertical="center" wrapText="1"/>
    </xf>
    <xf numFmtId="0" fontId="0" fillId="4" borderId="20" xfId="0" applyFill="1" applyBorder="1" applyAlignment="1" applyProtection="1">
      <alignment horizontal="center" vertical="center"/>
    </xf>
    <xf numFmtId="0" fontId="4" fillId="4" borderId="20" xfId="1" applyFont="1" applyFill="1" applyBorder="1" applyAlignment="1" applyProtection="1">
      <alignment horizontal="center" vertical="center" wrapText="1"/>
    </xf>
    <xf numFmtId="0" fontId="4" fillId="4" borderId="21" xfId="1" applyFont="1" applyFill="1" applyBorder="1" applyAlignment="1" applyProtection="1">
      <alignment horizontal="center" vertical="center" wrapText="1"/>
    </xf>
    <xf numFmtId="14" fontId="4" fillId="4" borderId="29" xfId="0" applyNumberFormat="1" applyFont="1" applyFill="1" applyBorder="1" applyAlignment="1" applyProtection="1">
      <alignment horizontal="center" vertical="center"/>
    </xf>
    <xf numFmtId="14" fontId="4" fillId="4" borderId="27" xfId="0" applyNumberFormat="1" applyFont="1" applyFill="1" applyBorder="1" applyAlignment="1" applyProtection="1">
      <alignment horizontal="left" vertical="center"/>
    </xf>
    <xf numFmtId="0" fontId="0" fillId="4" borderId="17" xfId="0" applyFill="1" applyBorder="1" applyAlignment="1" applyProtection="1">
      <alignment horizontal="center" vertical="center" wrapText="1"/>
    </xf>
    <xf numFmtId="0" fontId="0" fillId="4" borderId="1" xfId="0" applyFill="1" applyBorder="1" applyAlignment="1" applyProtection="1">
      <alignment horizontal="center" vertical="center" wrapText="1"/>
    </xf>
    <xf numFmtId="0" fontId="0" fillId="4" borderId="16" xfId="0" applyFill="1" applyBorder="1" applyAlignment="1" applyProtection="1">
      <alignment horizontal="center" vertical="center" wrapText="1"/>
    </xf>
    <xf numFmtId="0" fontId="0" fillId="4" borderId="4" xfId="0" applyFill="1" applyBorder="1" applyAlignment="1" applyProtection="1">
      <alignment horizontal="center" vertical="center" wrapText="1"/>
    </xf>
    <xf numFmtId="0" fontId="0" fillId="4" borderId="2" xfId="0" applyFill="1" applyBorder="1" applyAlignment="1" applyProtection="1">
      <alignment horizontal="center" vertical="center" wrapText="1"/>
    </xf>
    <xf numFmtId="0" fontId="0" fillId="4" borderId="1" xfId="0" applyFill="1" applyBorder="1" applyAlignment="1" applyProtection="1">
      <alignment horizontal="center" vertical="center"/>
    </xf>
    <xf numFmtId="0" fontId="4" fillId="4" borderId="1" xfId="1" applyFont="1" applyFill="1" applyBorder="1" applyAlignment="1" applyProtection="1">
      <alignment horizontal="center" vertical="center" wrapText="1"/>
    </xf>
    <xf numFmtId="0" fontId="4" fillId="4" borderId="4" xfId="1" applyFont="1" applyFill="1" applyBorder="1" applyAlignment="1" applyProtection="1">
      <alignment horizontal="center" vertical="center" wrapText="1"/>
    </xf>
    <xf numFmtId="14" fontId="4" fillId="4" borderId="18" xfId="0" applyNumberFormat="1" applyFont="1" applyFill="1" applyBorder="1" applyAlignment="1" applyProtection="1">
      <alignment horizontal="center" vertical="center" wrapText="1"/>
    </xf>
    <xf numFmtId="14" fontId="4" fillId="4" borderId="23" xfId="0" applyNumberFormat="1" applyFont="1" applyFill="1" applyBorder="1" applyAlignment="1" applyProtection="1">
      <alignment horizontal="left" vertical="center" wrapText="1"/>
    </xf>
    <xf numFmtId="0" fontId="5" fillId="2" borderId="5" xfId="0" applyFont="1" applyFill="1" applyBorder="1" applyAlignment="1" applyProtection="1">
      <alignment horizontal="center" vertical="center" wrapText="1"/>
      <protection locked="0"/>
    </xf>
    <xf numFmtId="0" fontId="0" fillId="3" borderId="19" xfId="0" applyFill="1" applyBorder="1" applyAlignment="1" applyProtection="1">
      <alignment horizontal="left" vertical="center" wrapText="1"/>
    </xf>
    <xf numFmtId="0" fontId="0" fillId="3" borderId="17" xfId="0" applyFill="1" applyBorder="1" applyAlignment="1" applyProtection="1">
      <alignment horizontal="left" vertical="center" wrapText="1"/>
    </xf>
    <xf numFmtId="0" fontId="0" fillId="0" borderId="0" xfId="0" applyAlignment="1" applyProtection="1">
      <alignment horizontal="left" vertical="center" wrapText="1"/>
    </xf>
    <xf numFmtId="0" fontId="0" fillId="4" borderId="47" xfId="0" applyFill="1" applyBorder="1" applyAlignment="1" applyProtection="1">
      <alignment horizontal="center" vertical="center" wrapText="1"/>
    </xf>
    <xf numFmtId="0" fontId="0" fillId="4" borderId="56" xfId="0" applyFill="1" applyBorder="1" applyAlignment="1" applyProtection="1">
      <alignment horizontal="center" vertical="center" wrapText="1"/>
    </xf>
    <xf numFmtId="0" fontId="0" fillId="4" borderId="50" xfId="0" applyFill="1" applyBorder="1" applyAlignment="1" applyProtection="1">
      <alignment horizontal="center" vertical="center" wrapText="1"/>
    </xf>
    <xf numFmtId="0" fontId="0" fillId="4" borderId="48" xfId="0" applyFill="1" applyBorder="1" applyAlignment="1" applyProtection="1">
      <alignment horizontal="center" vertical="center" wrapText="1"/>
    </xf>
    <xf numFmtId="0" fontId="0" fillId="4" borderId="49" xfId="0" applyFill="1" applyBorder="1" applyAlignment="1" applyProtection="1">
      <alignment horizontal="center" vertical="center" wrapText="1"/>
    </xf>
    <xf numFmtId="0" fontId="0" fillId="4" borderId="56" xfId="0" applyFill="1" applyBorder="1" applyAlignment="1" applyProtection="1">
      <alignment horizontal="center" vertical="center"/>
    </xf>
    <xf numFmtId="0" fontId="4" fillId="4" borderId="56" xfId="1" applyFont="1" applyFill="1" applyBorder="1" applyAlignment="1" applyProtection="1">
      <alignment horizontal="center" vertical="center" wrapText="1"/>
    </xf>
    <xf numFmtId="0" fontId="4" fillId="4" borderId="48" xfId="1" applyFont="1" applyFill="1" applyBorder="1" applyAlignment="1" applyProtection="1">
      <alignment horizontal="center" vertical="center" wrapText="1"/>
    </xf>
    <xf numFmtId="14" fontId="4" fillId="4" borderId="57" xfId="0" applyNumberFormat="1" applyFont="1" applyFill="1" applyBorder="1" applyAlignment="1" applyProtection="1">
      <alignment horizontal="center" vertical="center" wrapText="1"/>
    </xf>
    <xf numFmtId="14" fontId="4" fillId="4" borderId="55" xfId="0" applyNumberFormat="1" applyFont="1" applyFill="1" applyBorder="1" applyAlignment="1" applyProtection="1">
      <alignment horizontal="left" vertical="center" wrapText="1"/>
    </xf>
    <xf numFmtId="0" fontId="0" fillId="0" borderId="0" xfId="0" applyAlignment="1"/>
    <xf numFmtId="0" fontId="0" fillId="0" borderId="0" xfId="0" applyAlignment="1" applyProtection="1"/>
    <xf numFmtId="164" fontId="0" fillId="0" borderId="0" xfId="0" applyNumberFormat="1" applyAlignment="1"/>
    <xf numFmtId="164" fontId="0" fillId="0" borderId="0" xfId="0" applyNumberFormat="1" applyAlignment="1" applyProtection="1"/>
    <xf numFmtId="164" fontId="0" fillId="0" borderId="0" xfId="0" applyNumberFormat="1" applyAlignment="1">
      <alignment horizontal="center"/>
    </xf>
    <xf numFmtId="0" fontId="0" fillId="0" borderId="0" xfId="0" applyAlignment="1">
      <alignment horizontal="center" wrapText="1"/>
    </xf>
    <xf numFmtId="0" fontId="0" fillId="0" borderId="0" xfId="0" applyAlignment="1" applyProtection="1">
      <alignment horizontal="center"/>
    </xf>
    <xf numFmtId="164" fontId="0" fillId="0" borderId="0" xfId="0" applyNumberFormat="1" applyAlignment="1" applyProtection="1">
      <alignment horizontal="center"/>
    </xf>
    <xf numFmtId="0" fontId="0" fillId="4" borderId="41" xfId="0" applyFill="1" applyBorder="1" applyAlignment="1">
      <alignment horizontal="center" vertical="center" wrapText="1"/>
    </xf>
    <xf numFmtId="0" fontId="4" fillId="4" borderId="1" xfId="1" applyFont="1" applyFill="1" applyBorder="1" applyAlignment="1">
      <alignment horizontal="center" vertical="center" wrapText="1"/>
    </xf>
    <xf numFmtId="0" fontId="0" fillId="4" borderId="2" xfId="0" applyFill="1" applyBorder="1" applyAlignment="1">
      <alignment horizontal="center" vertical="center"/>
    </xf>
    <xf numFmtId="0" fontId="0" fillId="4" borderId="2" xfId="0" applyFill="1" applyBorder="1" applyAlignment="1">
      <alignment horizontal="center" vertical="center" wrapText="1"/>
    </xf>
    <xf numFmtId="0" fontId="4" fillId="4" borderId="2" xfId="0" applyFont="1" applyFill="1" applyBorder="1" applyAlignment="1">
      <alignment horizontal="center" vertical="center"/>
    </xf>
    <xf numFmtId="0" fontId="0" fillId="4" borderId="40" xfId="0" applyFill="1" applyBorder="1" applyAlignment="1">
      <alignment horizontal="center" vertical="center"/>
    </xf>
    <xf numFmtId="0" fontId="5" fillId="2" borderId="33" xfId="0" applyFont="1" applyFill="1" applyBorder="1" applyAlignment="1" applyProtection="1">
      <alignment horizontal="center" vertical="center" wrapText="1"/>
      <protection locked="0"/>
    </xf>
    <xf numFmtId="0" fontId="4" fillId="4" borderId="22" xfId="1" applyFont="1" applyFill="1" applyBorder="1" applyAlignment="1" applyProtection="1">
      <alignment horizontal="center" vertical="center" wrapText="1"/>
    </xf>
    <xf numFmtId="0" fontId="4" fillId="4" borderId="16" xfId="1" applyFont="1" applyFill="1" applyBorder="1" applyAlignment="1" applyProtection="1">
      <alignment horizontal="center" vertical="center" wrapText="1"/>
    </xf>
    <xf numFmtId="164" fontId="0" fillId="8" borderId="21" xfId="0" applyNumberFormat="1" applyFill="1" applyBorder="1" applyAlignment="1" applyProtection="1">
      <alignment horizontal="center" vertical="center" wrapText="1"/>
    </xf>
    <xf numFmtId="0" fontId="0" fillId="8" borderId="28" xfId="0" applyFill="1" applyBorder="1" applyAlignment="1" applyProtection="1">
      <alignment vertical="center" wrapText="1"/>
    </xf>
    <xf numFmtId="164" fontId="0" fillId="8" borderId="22" xfId="0" applyNumberFormat="1" applyFill="1" applyBorder="1" applyAlignment="1" applyProtection="1">
      <alignment horizontal="center" vertical="center" wrapText="1"/>
    </xf>
    <xf numFmtId="164" fontId="0" fillId="8" borderId="19" xfId="0" applyNumberFormat="1" applyFill="1" applyBorder="1" applyAlignment="1" applyProtection="1">
      <alignment vertical="center" wrapText="1"/>
    </xf>
    <xf numFmtId="0" fontId="0" fillId="8" borderId="17" xfId="0" applyFill="1" applyBorder="1" applyAlignment="1" applyProtection="1">
      <alignment vertical="center" wrapText="1"/>
    </xf>
    <xf numFmtId="164" fontId="0" fillId="8" borderId="4" xfId="0" applyNumberFormat="1" applyFill="1" applyBorder="1" applyAlignment="1" applyProtection="1">
      <alignment horizontal="center" vertical="center" wrapText="1"/>
    </xf>
    <xf numFmtId="0" fontId="0" fillId="8" borderId="2" xfId="0" applyFill="1" applyBorder="1" applyAlignment="1" applyProtection="1">
      <alignment vertical="center" wrapText="1"/>
    </xf>
    <xf numFmtId="164" fontId="0" fillId="8" borderId="16" xfId="0" applyNumberFormat="1" applyFill="1" applyBorder="1" applyAlignment="1" applyProtection="1">
      <alignment horizontal="center" vertical="center" wrapText="1"/>
    </xf>
    <xf numFmtId="164" fontId="0" fillId="8" borderId="17" xfId="0" applyNumberFormat="1" applyFill="1" applyBorder="1" applyAlignment="1" applyProtection="1">
      <alignment vertical="center" wrapText="1"/>
    </xf>
    <xf numFmtId="164" fontId="0" fillId="8" borderId="48" xfId="0" applyNumberFormat="1" applyFill="1" applyBorder="1" applyAlignment="1" applyProtection="1">
      <alignment horizontal="center" vertical="center" wrapText="1"/>
    </xf>
    <xf numFmtId="0" fontId="3" fillId="8" borderId="44" xfId="1" applyFill="1" applyBorder="1" applyAlignment="1" applyProtection="1">
      <alignment horizontal="center" vertical="center" wrapText="1"/>
    </xf>
    <xf numFmtId="0" fontId="3" fillId="8" borderId="52" xfId="1" applyFill="1" applyBorder="1" applyAlignment="1" applyProtection="1">
      <alignment horizontal="center" vertical="center" wrapText="1"/>
    </xf>
    <xf numFmtId="0" fontId="3" fillId="8" borderId="53" xfId="1" applyFill="1" applyBorder="1" applyAlignment="1" applyProtection="1">
      <alignment horizontal="center" vertical="center" wrapText="1"/>
    </xf>
    <xf numFmtId="0" fontId="3" fillId="4" borderId="1" xfId="1" applyFill="1" applyBorder="1" applyAlignment="1" applyProtection="1">
      <alignment horizontal="center" vertical="center" wrapText="1"/>
      <protection locked="0"/>
    </xf>
    <xf numFmtId="0" fontId="3" fillId="4" borderId="56" xfId="1" applyFill="1" applyBorder="1" applyAlignment="1" applyProtection="1">
      <alignment horizontal="center" vertical="center" wrapText="1"/>
      <protection locked="0"/>
    </xf>
    <xf numFmtId="0" fontId="5" fillId="2" borderId="24" xfId="0" applyFont="1" applyFill="1" applyBorder="1" applyAlignment="1" applyProtection="1">
      <alignment horizontal="center" vertical="center" wrapText="1"/>
      <protection locked="0"/>
    </xf>
    <xf numFmtId="0" fontId="3" fillId="8" borderId="6" xfId="1" applyFill="1" applyBorder="1" applyAlignment="1" applyProtection="1">
      <alignment horizontal="center" vertical="center" wrapText="1"/>
    </xf>
    <xf numFmtId="0" fontId="3" fillId="8" borderId="9" xfId="1" applyFill="1" applyBorder="1" applyAlignment="1" applyProtection="1">
      <alignment horizontal="center" vertical="center" wrapText="1"/>
    </xf>
    <xf numFmtId="0" fontId="3" fillId="4" borderId="2" xfId="1" applyFill="1" applyBorder="1" applyAlignment="1" applyProtection="1">
      <alignment horizontal="center" vertical="center" wrapText="1"/>
      <protection locked="0"/>
    </xf>
    <xf numFmtId="0" fontId="0" fillId="9" borderId="21" xfId="0" applyFill="1" applyBorder="1" applyAlignment="1">
      <alignment horizontal="center" vertical="center" wrapText="1"/>
    </xf>
    <xf numFmtId="0" fontId="0" fillId="9" borderId="4" xfId="0" applyFill="1" applyBorder="1" applyAlignment="1">
      <alignment horizontal="center" vertical="center" wrapText="1"/>
    </xf>
    <xf numFmtId="0" fontId="4" fillId="9" borderId="4" xfId="0" applyFont="1" applyFill="1" applyBorder="1" applyAlignment="1">
      <alignment horizontal="center" vertical="center" wrapText="1"/>
    </xf>
    <xf numFmtId="0" fontId="0" fillId="9" borderId="39" xfId="0" applyFill="1" applyBorder="1" applyAlignment="1">
      <alignment horizontal="center" vertical="center" wrapText="1"/>
    </xf>
    <xf numFmtId="0" fontId="0" fillId="9" borderId="41" xfId="0" applyFill="1" applyBorder="1" applyAlignment="1">
      <alignment horizontal="center" vertical="center" wrapText="1"/>
    </xf>
    <xf numFmtId="0" fontId="0" fillId="9" borderId="1" xfId="0" applyFill="1" applyBorder="1" applyAlignment="1">
      <alignment horizontal="center" vertical="center" wrapText="1"/>
    </xf>
    <xf numFmtId="0" fontId="0" fillId="9" borderId="43" xfId="0" applyFill="1" applyBorder="1" applyAlignment="1">
      <alignment horizontal="center" vertical="center" wrapText="1"/>
    </xf>
    <xf numFmtId="0" fontId="0" fillId="0" borderId="0" xfId="0" applyBorder="1" applyAlignment="1">
      <alignment horizontal="left" vertical="center" wrapText="1"/>
    </xf>
    <xf numFmtId="0" fontId="0" fillId="0" borderId="0" xfId="0" applyFill="1"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3" xfId="0" applyBorder="1" applyAlignment="1">
      <alignment horizontal="left" vertical="center" wrapText="1"/>
    </xf>
    <xf numFmtId="0" fontId="0" fillId="0" borderId="9" xfId="0" applyFill="1"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4" xfId="0" applyFill="1" applyBorder="1" applyAlignment="1">
      <alignment horizontal="left" vertical="center" wrapText="1"/>
    </xf>
    <xf numFmtId="0" fontId="0" fillId="0" borderId="15" xfId="0" applyBorder="1" applyAlignment="1">
      <alignment horizontal="left" vertical="center" wrapText="1"/>
    </xf>
    <xf numFmtId="0" fontId="0" fillId="4" borderId="19" xfId="0" applyFill="1" applyBorder="1" applyAlignment="1" applyProtection="1">
      <alignment horizontal="center" vertical="center"/>
    </xf>
    <xf numFmtId="0" fontId="0" fillId="4" borderId="17" xfId="0" applyFill="1" applyBorder="1" applyAlignment="1" applyProtection="1">
      <alignment horizontal="center" vertical="center"/>
    </xf>
    <xf numFmtId="0" fontId="0" fillId="4" borderId="47" xfId="0" applyFill="1" applyBorder="1" applyAlignment="1" applyProtection="1">
      <alignment horizontal="center" vertical="center"/>
    </xf>
    <xf numFmtId="0" fontId="2" fillId="2" borderId="59" xfId="0" applyFont="1" applyFill="1" applyBorder="1" applyAlignment="1" applyProtection="1">
      <alignment horizontal="left" vertical="center" wrapText="1"/>
    </xf>
    <xf numFmtId="164" fontId="0" fillId="8" borderId="37" xfId="0" applyNumberFormat="1" applyFill="1" applyBorder="1" applyAlignment="1" applyProtection="1">
      <alignment horizontal="center" vertical="center" wrapText="1"/>
    </xf>
    <xf numFmtId="0" fontId="0" fillId="8" borderId="38" xfId="0" applyFill="1" applyBorder="1" applyAlignment="1" applyProtection="1">
      <alignment vertical="center" wrapText="1"/>
    </xf>
    <xf numFmtId="164" fontId="0" fillId="8" borderId="61" xfId="0" applyNumberFormat="1" applyFill="1" applyBorder="1" applyAlignment="1" applyProtection="1">
      <alignment horizontal="center" vertical="center" wrapText="1"/>
    </xf>
    <xf numFmtId="164" fontId="0" fillId="8" borderId="60" xfId="0" applyNumberFormat="1" applyFill="1" applyBorder="1" applyAlignment="1" applyProtection="1">
      <alignment vertical="center" wrapText="1"/>
    </xf>
    <xf numFmtId="0" fontId="0" fillId="4" borderId="60" xfId="0" applyFill="1" applyBorder="1" applyAlignment="1" applyProtection="1">
      <alignment horizontal="center" vertical="center"/>
    </xf>
    <xf numFmtId="0" fontId="4" fillId="4" borderId="41" xfId="1" applyFont="1" applyFill="1" applyBorder="1" applyAlignment="1" applyProtection="1">
      <alignment horizontal="center" vertical="center" wrapText="1"/>
    </xf>
    <xf numFmtId="0" fontId="4" fillId="4" borderId="61" xfId="1" applyFont="1" applyFill="1" applyBorder="1" applyAlignment="1" applyProtection="1">
      <alignment horizontal="center" vertical="center" wrapText="1"/>
    </xf>
    <xf numFmtId="14" fontId="4" fillId="4" borderId="62" xfId="0" applyNumberFormat="1" applyFont="1" applyFill="1" applyBorder="1" applyAlignment="1" applyProtection="1">
      <alignment horizontal="left" vertical="center"/>
    </xf>
    <xf numFmtId="0" fontId="0" fillId="3" borderId="60" xfId="0" applyFill="1" applyBorder="1" applyAlignment="1" applyProtection="1">
      <alignment horizontal="left" vertical="center" wrapText="1"/>
    </xf>
    <xf numFmtId="164" fontId="5" fillId="2" borderId="58" xfId="0" applyNumberFormat="1" applyFont="1" applyFill="1" applyBorder="1" applyAlignment="1">
      <alignment horizontal="center" vertical="center" wrapText="1"/>
    </xf>
    <xf numFmtId="14" fontId="4" fillId="4" borderId="21" xfId="0" applyNumberFormat="1" applyFont="1" applyFill="1" applyBorder="1" applyAlignment="1" applyProtection="1">
      <alignment horizontal="center" vertical="center"/>
    </xf>
    <xf numFmtId="14" fontId="4" fillId="4" borderId="37" xfId="0" applyNumberFormat="1" applyFont="1" applyFill="1" applyBorder="1" applyAlignment="1" applyProtection="1">
      <alignment horizontal="center" vertical="center"/>
    </xf>
    <xf numFmtId="14" fontId="4" fillId="4" borderId="4" xfId="0" applyNumberFormat="1" applyFont="1" applyFill="1" applyBorder="1" applyAlignment="1" applyProtection="1">
      <alignment horizontal="center" vertical="center" wrapText="1"/>
    </xf>
    <xf numFmtId="0" fontId="0" fillId="5" borderId="21" xfId="0" applyFill="1" applyBorder="1" applyAlignment="1" applyProtection="1">
      <alignment horizontal="left" vertical="center" wrapText="1"/>
    </xf>
    <xf numFmtId="0" fontId="0" fillId="5" borderId="4" xfId="0" applyFill="1" applyBorder="1" applyAlignment="1" applyProtection="1">
      <alignment horizontal="left" vertical="center" wrapText="1"/>
    </xf>
    <xf numFmtId="0" fontId="3" fillId="4" borderId="1" xfId="1" applyFill="1" applyBorder="1" applyAlignment="1">
      <alignment horizontal="center" vertical="center" wrapText="1"/>
    </xf>
    <xf numFmtId="0" fontId="2" fillId="10" borderId="23" xfId="0" applyFont="1" applyFill="1" applyBorder="1" applyAlignment="1">
      <alignment horizontal="center" vertical="center" wrapText="1"/>
    </xf>
    <xf numFmtId="0" fontId="5" fillId="10" borderId="23" xfId="0" applyFont="1" applyFill="1" applyBorder="1" applyAlignment="1">
      <alignment horizontal="center" vertical="center" wrapText="1"/>
    </xf>
    <xf numFmtId="0" fontId="9" fillId="10" borderId="23" xfId="0" applyFont="1" applyFill="1" applyBorder="1" applyAlignment="1">
      <alignment horizontal="center" vertical="center" wrapText="1"/>
    </xf>
    <xf numFmtId="0" fontId="2" fillId="10" borderId="63" xfId="0" applyFont="1" applyFill="1" applyBorder="1" applyAlignment="1">
      <alignment horizontal="center" vertical="center" wrapText="1"/>
    </xf>
    <xf numFmtId="14" fontId="0" fillId="4" borderId="1" xfId="0" applyNumberFormat="1" applyFill="1" applyBorder="1" applyAlignment="1">
      <alignment horizontal="center" vertical="center"/>
    </xf>
    <xf numFmtId="0" fontId="0" fillId="0" borderId="1" xfId="0" applyBorder="1"/>
    <xf numFmtId="0" fontId="0" fillId="0" borderId="1" xfId="0" applyBorder="1" applyAlignment="1">
      <alignment vertical="center"/>
    </xf>
    <xf numFmtId="0" fontId="0" fillId="0" borderId="1" xfId="0" applyBorder="1" applyAlignment="1">
      <alignment horizontal="center"/>
    </xf>
    <xf numFmtId="0" fontId="0" fillId="4" borderId="43" xfId="0" applyFill="1" applyBorder="1" applyAlignment="1">
      <alignment horizontal="center" vertical="center" wrapText="1"/>
    </xf>
    <xf numFmtId="0" fontId="0" fillId="4" borderId="1" xfId="0" applyFill="1" applyBorder="1" applyAlignment="1">
      <alignment wrapText="1"/>
    </xf>
    <xf numFmtId="0" fontId="0" fillId="5" borderId="2" xfId="0" applyFill="1" applyBorder="1" applyAlignment="1">
      <alignment horizontal="left"/>
    </xf>
    <xf numFmtId="0" fontId="0" fillId="5" borderId="2" xfId="0" applyFill="1" applyBorder="1" applyAlignment="1">
      <alignment horizontal="left" wrapText="1"/>
    </xf>
    <xf numFmtId="0" fontId="0" fillId="5" borderId="43" xfId="0" applyFill="1" applyBorder="1" applyAlignment="1">
      <alignment horizontal="left" vertical="center" wrapText="1"/>
    </xf>
    <xf numFmtId="0" fontId="0" fillId="5" borderId="2" xfId="0" applyFont="1" applyFill="1" applyBorder="1" applyAlignment="1">
      <alignment horizontal="left" vertical="center" wrapText="1"/>
    </xf>
    <xf numFmtId="14" fontId="4" fillId="4" borderId="43" xfId="0" applyNumberFormat="1" applyFont="1" applyFill="1" applyBorder="1" applyAlignment="1">
      <alignment horizontal="center" vertical="center"/>
    </xf>
    <xf numFmtId="0" fontId="0" fillId="4" borderId="0" xfId="0" applyFill="1" applyBorder="1" applyAlignment="1">
      <alignment horizontal="left" vertical="center" wrapText="1"/>
    </xf>
    <xf numFmtId="0" fontId="0" fillId="9" borderId="20" xfId="0" applyFill="1" applyBorder="1" applyAlignment="1">
      <alignment horizontal="center" vertical="center" wrapText="1"/>
    </xf>
    <xf numFmtId="0" fontId="2" fillId="2" borderId="65" xfId="0" applyFont="1" applyFill="1" applyBorder="1" applyAlignment="1" applyProtection="1">
      <alignment horizontal="left" vertical="center" wrapText="1"/>
    </xf>
    <xf numFmtId="0" fontId="0" fillId="5" borderId="39" xfId="0" applyFill="1" applyBorder="1" applyAlignment="1" applyProtection="1">
      <alignment horizontal="left" vertical="center" wrapText="1"/>
    </xf>
    <xf numFmtId="0" fontId="2" fillId="2" borderId="66" xfId="0" applyFont="1" applyFill="1" applyBorder="1" applyAlignment="1" applyProtection="1">
      <alignment horizontal="left" vertical="center" wrapText="1"/>
    </xf>
    <xf numFmtId="0" fontId="0" fillId="3" borderId="65" xfId="0" applyFill="1" applyBorder="1" applyAlignment="1" applyProtection="1">
      <alignment horizontal="left" vertical="center" wrapText="1"/>
    </xf>
    <xf numFmtId="0" fontId="5" fillId="2" borderId="0" xfId="0" applyFont="1" applyFill="1" applyAlignment="1">
      <alignment horizontal="left" vertical="center" wrapText="1"/>
    </xf>
    <xf numFmtId="0" fontId="2" fillId="10" borderId="62" xfId="0" applyFont="1" applyFill="1" applyBorder="1" applyAlignment="1">
      <alignment horizontal="left" vertical="center" wrapText="1"/>
    </xf>
    <xf numFmtId="0" fontId="2" fillId="10" borderId="23"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9" fillId="10" borderId="23" xfId="0" applyFont="1" applyFill="1" applyBorder="1" applyAlignment="1">
      <alignment horizontal="left" vertical="center" wrapText="1"/>
    </xf>
    <xf numFmtId="0" fontId="2" fillId="10" borderId="63" xfId="0" applyFont="1" applyFill="1" applyBorder="1" applyAlignment="1">
      <alignment horizontal="left" vertical="center" wrapText="1"/>
    </xf>
    <xf numFmtId="0" fontId="2" fillId="10" borderId="55" xfId="0" applyFont="1" applyFill="1" applyBorder="1" applyAlignment="1">
      <alignment horizontal="left" vertical="center" wrapText="1"/>
    </xf>
    <xf numFmtId="0" fontId="2" fillId="10" borderId="1" xfId="0" applyFont="1" applyFill="1" applyBorder="1" applyAlignment="1">
      <alignment horizontal="left" vertical="center" wrapText="1"/>
    </xf>
    <xf numFmtId="0" fontId="2" fillId="10" borderId="43" xfId="0" applyFont="1" applyFill="1" applyBorder="1" applyAlignment="1">
      <alignment horizontal="left" vertical="center" wrapText="1"/>
    </xf>
    <xf numFmtId="0" fontId="0" fillId="0" borderId="0" xfId="0" applyAlignment="1" applyProtection="1">
      <alignment vertical="top"/>
    </xf>
    <xf numFmtId="0" fontId="15" fillId="5" borderId="30" xfId="0" applyFont="1" applyFill="1" applyBorder="1" applyAlignment="1" applyProtection="1">
      <alignment horizontal="center" vertical="top" wrapText="1"/>
    </xf>
    <xf numFmtId="0" fontId="15" fillId="8" borderId="30" xfId="0" applyFont="1" applyFill="1" applyBorder="1" applyAlignment="1" applyProtection="1">
      <alignment horizontal="center" vertical="top" wrapText="1"/>
    </xf>
    <xf numFmtId="0" fontId="14" fillId="8" borderId="31" xfId="0" applyFont="1" applyFill="1" applyBorder="1" applyAlignment="1" applyProtection="1">
      <alignment vertical="top"/>
    </xf>
    <xf numFmtId="0" fontId="14" fillId="8" borderId="32" xfId="0" applyFont="1" applyFill="1" applyBorder="1" applyAlignment="1" applyProtection="1">
      <alignment vertical="top"/>
    </xf>
    <xf numFmtId="0" fontId="0" fillId="8" borderId="21" xfId="0" applyFill="1" applyBorder="1" applyAlignment="1" applyProtection="1">
      <alignment vertical="top" wrapText="1"/>
    </xf>
    <xf numFmtId="0" fontId="0" fillId="8" borderId="4" xfId="0" applyFill="1" applyBorder="1" applyAlignment="1" applyProtection="1">
      <alignment vertical="top" wrapText="1"/>
    </xf>
    <xf numFmtId="0" fontId="0" fillId="8" borderId="48" xfId="0" applyFill="1" applyBorder="1" applyAlignment="1" applyProtection="1">
      <alignment vertical="top" wrapText="1"/>
    </xf>
    <xf numFmtId="0" fontId="15" fillId="4" borderId="13" xfId="0" applyFont="1" applyFill="1" applyBorder="1" applyAlignment="1" applyProtection="1">
      <alignment horizontal="center" vertical="top" wrapText="1"/>
    </xf>
    <xf numFmtId="0" fontId="0" fillId="0" borderId="0" xfId="0" applyFill="1" applyBorder="1" applyAlignment="1" applyProtection="1">
      <alignment vertical="top"/>
    </xf>
    <xf numFmtId="0" fontId="14" fillId="4" borderId="19" xfId="0" applyFont="1" applyFill="1" applyBorder="1" applyAlignment="1" applyProtection="1">
      <alignment vertical="top" wrapText="1"/>
    </xf>
    <xf numFmtId="14" fontId="0" fillId="4" borderId="4" xfId="0" applyNumberFormat="1" applyFill="1" applyBorder="1" applyAlignment="1" applyProtection="1">
      <alignment horizontal="left" vertical="top"/>
    </xf>
    <xf numFmtId="0" fontId="0" fillId="0" borderId="0" xfId="0" applyFill="1" applyBorder="1" applyAlignment="1" applyProtection="1">
      <alignment horizontal="left" vertical="top"/>
    </xf>
    <xf numFmtId="0" fontId="14" fillId="4" borderId="44" xfId="0" applyFont="1" applyFill="1" applyBorder="1" applyAlignment="1" applyProtection="1">
      <alignment vertical="top"/>
    </xf>
    <xf numFmtId="0" fontId="14" fillId="4" borderId="45" xfId="0" applyFont="1" applyFill="1" applyBorder="1" applyAlignment="1" applyProtection="1">
      <alignment vertical="top"/>
    </xf>
    <xf numFmtId="0" fontId="16" fillId="2" borderId="15" xfId="0" applyFont="1" applyFill="1" applyBorder="1" applyAlignment="1" applyProtection="1">
      <alignment horizontal="left" vertical="center" wrapText="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3" fillId="4" borderId="39" xfId="1" applyFill="1" applyBorder="1" applyAlignment="1" applyProtection="1">
      <alignment vertical="top"/>
      <protection locked="0"/>
    </xf>
    <xf numFmtId="0" fontId="0" fillId="5" borderId="41" xfId="0" applyFill="1" applyBorder="1" applyAlignment="1">
      <alignment horizontal="left" vertical="center" wrapText="1"/>
    </xf>
    <xf numFmtId="0" fontId="4" fillId="4" borderId="41"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58" xfId="0" applyFont="1" applyFill="1" applyBorder="1" applyAlignment="1">
      <alignment horizontal="center" vertical="center" wrapText="1"/>
    </xf>
    <xf numFmtId="0" fontId="5" fillId="9" borderId="7"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8" xfId="0" applyFont="1" applyFill="1" applyBorder="1" applyAlignment="1">
      <alignment horizontal="center" vertical="center"/>
    </xf>
    <xf numFmtId="0" fontId="2" fillId="10" borderId="27" xfId="0" applyFont="1" applyFill="1" applyBorder="1" applyAlignment="1">
      <alignment horizontal="center" vertical="center" wrapText="1"/>
    </xf>
    <xf numFmtId="0" fontId="0" fillId="5" borderId="28" xfId="0" applyFill="1" applyBorder="1" applyAlignment="1">
      <alignment horizontal="left" vertical="center" wrapText="1"/>
    </xf>
    <xf numFmtId="0" fontId="0" fillId="4" borderId="20" xfId="0" applyFill="1" applyBorder="1" applyAlignment="1">
      <alignment horizontal="center" vertical="center"/>
    </xf>
    <xf numFmtId="0" fontId="4" fillId="4" borderId="20" xfId="0" applyFont="1" applyFill="1" applyBorder="1" applyAlignment="1">
      <alignment horizontal="center" vertical="center" wrapText="1"/>
    </xf>
    <xf numFmtId="0" fontId="0" fillId="4" borderId="28" xfId="0" applyFill="1" applyBorder="1" applyAlignment="1">
      <alignment horizontal="center" vertical="center" wrapText="1"/>
    </xf>
    <xf numFmtId="14" fontId="4" fillId="4" borderId="20" xfId="0" applyNumberFormat="1" applyFont="1" applyFill="1" applyBorder="1" applyAlignment="1">
      <alignment horizontal="center" vertical="center"/>
    </xf>
    <xf numFmtId="0" fontId="2" fillId="10" borderId="60" xfId="0" applyFont="1" applyFill="1" applyBorder="1" applyAlignment="1">
      <alignment horizontal="center" vertical="center" wrapText="1"/>
    </xf>
    <xf numFmtId="0" fontId="2" fillId="10" borderId="65" xfId="0" applyFont="1" applyFill="1" applyBorder="1" applyAlignment="1">
      <alignment horizontal="center" vertical="center" wrapText="1"/>
    </xf>
    <xf numFmtId="0" fontId="2" fillId="10" borderId="17" xfId="0" applyFont="1" applyFill="1" applyBorder="1" applyAlignment="1">
      <alignment horizontal="center" vertical="center" wrapText="1"/>
    </xf>
    <xf numFmtId="0" fontId="2" fillId="10" borderId="52" xfId="0" applyFont="1" applyFill="1" applyBorder="1" applyAlignment="1">
      <alignment horizontal="center" vertical="center" wrapText="1"/>
    </xf>
    <xf numFmtId="0" fontId="15" fillId="9" borderId="13" xfId="0" applyFont="1" applyFill="1" applyBorder="1" applyAlignment="1" applyProtection="1">
      <alignment horizontal="center" vertical="top" wrapText="1"/>
    </xf>
    <xf numFmtId="0" fontId="0" fillId="9" borderId="21" xfId="0" applyFill="1" applyBorder="1" applyAlignment="1" applyProtection="1">
      <alignment vertical="top" wrapText="1"/>
    </xf>
    <xf numFmtId="0" fontId="0" fillId="9" borderId="48" xfId="0" applyFill="1" applyBorder="1" applyAlignment="1" applyProtection="1">
      <alignment vertical="top" wrapText="1"/>
    </xf>
    <xf numFmtId="0" fontId="0" fillId="5" borderId="0" xfId="0" applyFill="1" applyBorder="1" applyAlignment="1">
      <alignment horizontal="left" vertical="center" wrapText="1"/>
    </xf>
    <xf numFmtId="0" fontId="0" fillId="9" borderId="0" xfId="0" applyFill="1" applyBorder="1" applyAlignment="1">
      <alignment horizontal="center" vertical="center" wrapText="1"/>
    </xf>
    <xf numFmtId="0" fontId="0" fillId="4" borderId="0" xfId="0" applyFill="1" applyBorder="1" applyAlignment="1">
      <alignment horizontal="center" vertical="center" wrapText="1"/>
    </xf>
    <xf numFmtId="0" fontId="0" fillId="4" borderId="0" xfId="0" applyFill="1" applyBorder="1" applyAlignment="1">
      <alignment horizontal="center" vertical="center"/>
    </xf>
    <xf numFmtId="0" fontId="4" fillId="4" borderId="0" xfId="0" applyFont="1" applyFill="1" applyBorder="1" applyAlignment="1">
      <alignment horizontal="center" vertical="center" wrapText="1"/>
    </xf>
    <xf numFmtId="0" fontId="4" fillId="4" borderId="43" xfId="0" applyFont="1" applyFill="1" applyBorder="1" applyAlignment="1">
      <alignment horizontal="center" vertical="center" wrapText="1"/>
    </xf>
    <xf numFmtId="14" fontId="4" fillId="4" borderId="0" xfId="0" applyNumberFormat="1" applyFont="1" applyFill="1" applyBorder="1" applyAlignment="1">
      <alignment horizontal="center" vertical="center"/>
    </xf>
    <xf numFmtId="0" fontId="0" fillId="4" borderId="21" xfId="0" applyFill="1" applyBorder="1" applyAlignment="1" applyProtection="1">
      <alignment vertical="top" wrapText="1"/>
    </xf>
    <xf numFmtId="0" fontId="0" fillId="4" borderId="4" xfId="0" applyFill="1" applyBorder="1" applyAlignment="1" applyProtection="1">
      <alignment vertical="top" wrapText="1"/>
    </xf>
    <xf numFmtId="0" fontId="17" fillId="2" borderId="13" xfId="0" applyFont="1" applyFill="1" applyBorder="1" applyAlignment="1" applyProtection="1">
      <alignment vertical="top" wrapText="1"/>
    </xf>
    <xf numFmtId="164" fontId="0" fillId="8" borderId="20" xfId="3" applyNumberFormat="1" applyFont="1" applyFill="1" applyBorder="1" applyAlignment="1" applyProtection="1">
      <alignment horizontal="left" vertical="top"/>
    </xf>
    <xf numFmtId="164" fontId="0" fillId="8" borderId="1" xfId="0" applyNumberFormat="1" applyFill="1" applyBorder="1" applyAlignment="1" applyProtection="1">
      <alignment vertical="top"/>
    </xf>
    <xf numFmtId="164" fontId="0" fillId="8" borderId="56" xfId="0" applyNumberFormat="1" applyFill="1" applyBorder="1" applyAlignment="1" applyProtection="1">
      <alignment vertical="top"/>
    </xf>
    <xf numFmtId="0" fontId="18" fillId="2" borderId="45" xfId="1" applyFont="1" applyFill="1" applyBorder="1" applyAlignment="1" applyProtection="1">
      <alignment horizontal="center" vertical="center" wrapText="1"/>
      <protection locked="0"/>
    </xf>
    <xf numFmtId="0" fontId="18" fillId="2" borderId="5" xfId="1" applyFont="1" applyFill="1" applyBorder="1" applyAlignment="1" applyProtection="1">
      <alignment horizontal="center" vertical="center" wrapText="1"/>
      <protection locked="0"/>
    </xf>
    <xf numFmtId="0" fontId="18" fillId="2" borderId="8" xfId="1" applyFont="1" applyFill="1" applyBorder="1" applyAlignment="1" applyProtection="1">
      <alignment horizontal="center" vertical="center" wrapText="1"/>
      <protection locked="0"/>
    </xf>
    <xf numFmtId="0" fontId="18" fillId="2" borderId="58" xfId="1" applyFont="1" applyFill="1" applyBorder="1" applyAlignment="1" applyProtection="1">
      <alignment horizontal="center" vertical="center" wrapText="1"/>
      <protection locked="0"/>
    </xf>
    <xf numFmtId="0" fontId="2" fillId="10" borderId="1" xfId="0" applyFont="1" applyFill="1" applyBorder="1" applyAlignment="1">
      <alignment horizontal="center" vertical="center" wrapText="1"/>
    </xf>
    <xf numFmtId="0" fontId="3" fillId="4" borderId="1" xfId="1" applyFill="1" applyBorder="1" applyAlignment="1">
      <alignment wrapText="1"/>
    </xf>
    <xf numFmtId="0" fontId="0" fillId="4" borderId="61" xfId="0" applyFill="1" applyBorder="1" applyAlignment="1">
      <alignment horizontal="left" vertical="center" wrapText="1"/>
    </xf>
    <xf numFmtId="0" fontId="11" fillId="0" borderId="0" xfId="0" applyFont="1" applyAlignment="1" applyProtection="1">
      <alignment horizontal="left" wrapText="1"/>
    </xf>
    <xf numFmtId="0" fontId="4" fillId="4" borderId="37" xfId="1" applyFont="1" applyFill="1" applyBorder="1" applyAlignment="1" applyProtection="1">
      <alignment horizontal="center" vertical="center" wrapText="1"/>
    </xf>
    <xf numFmtId="0" fontId="5" fillId="2" borderId="26" xfId="0" applyFont="1" applyFill="1" applyBorder="1" applyAlignment="1">
      <alignment horizontal="center" vertical="center" wrapText="1"/>
    </xf>
    <xf numFmtId="0" fontId="0" fillId="8" borderId="1" xfId="0" applyFill="1" applyBorder="1" applyAlignment="1">
      <alignment horizontal="center"/>
    </xf>
    <xf numFmtId="164" fontId="0" fillId="8" borderId="1" xfId="0" applyNumberFormat="1" applyFill="1" applyBorder="1" applyAlignment="1">
      <alignment horizontal="center"/>
    </xf>
    <xf numFmtId="0" fontId="0" fillId="8" borderId="1" xfId="0" applyFill="1" applyBorder="1" applyAlignment="1">
      <alignment horizontal="center" wrapText="1"/>
    </xf>
    <xf numFmtId="0" fontId="5" fillId="13" borderId="11" xfId="0" applyFont="1" applyFill="1" applyBorder="1" applyAlignment="1" applyProtection="1">
      <alignment vertical="center" wrapText="1"/>
    </xf>
    <xf numFmtId="0" fontId="0" fillId="0" borderId="0" xfId="0" applyBorder="1" applyAlignment="1" applyProtection="1">
      <alignment wrapText="1"/>
    </xf>
    <xf numFmtId="0" fontId="4" fillId="0" borderId="0" xfId="0" applyFont="1" applyAlignment="1">
      <alignment horizontal="left" vertical="top"/>
    </xf>
    <xf numFmtId="0" fontId="4" fillId="0" borderId="0" xfId="0" applyFont="1" applyAlignment="1" applyProtection="1">
      <alignment horizontal="left" vertical="top"/>
    </xf>
    <xf numFmtId="0" fontId="15" fillId="2" borderId="13" xfId="1" applyFont="1" applyFill="1" applyBorder="1" applyAlignment="1" applyProtection="1">
      <alignment horizontal="center" vertical="center" wrapText="1"/>
      <protection locked="0"/>
    </xf>
    <xf numFmtId="0" fontId="4" fillId="5" borderId="4" xfId="1" applyFont="1" applyFill="1" applyBorder="1" applyAlignment="1" applyProtection="1">
      <alignment horizontal="left" vertical="top" wrapText="1"/>
    </xf>
    <xf numFmtId="0" fontId="18" fillId="2" borderId="26" xfId="1" applyFont="1" applyFill="1" applyBorder="1" applyAlignment="1" applyProtection="1">
      <alignment horizontal="center" vertical="center" wrapText="1"/>
      <protection locked="0"/>
    </xf>
    <xf numFmtId="0" fontId="5" fillId="2" borderId="13" xfId="0" applyFont="1" applyFill="1" applyBorder="1" applyAlignment="1" applyProtection="1">
      <alignment horizontal="center" vertical="center" wrapText="1"/>
      <protection locked="0"/>
    </xf>
    <xf numFmtId="0" fontId="3" fillId="8" borderId="55" xfId="1" applyFill="1" applyBorder="1" applyAlignment="1" applyProtection="1">
      <alignment horizontal="center" vertical="center" wrapText="1"/>
    </xf>
    <xf numFmtId="0" fontId="3" fillId="4" borderId="55" xfId="1" applyFill="1" applyBorder="1" applyAlignment="1" applyProtection="1">
      <alignment horizontal="center" vertical="center" wrapText="1"/>
    </xf>
    <xf numFmtId="0" fontId="2" fillId="2" borderId="23" xfId="0" applyFont="1" applyFill="1" applyBorder="1" applyAlignment="1" applyProtection="1">
      <alignment horizontal="left" vertical="center" wrapText="1"/>
    </xf>
    <xf numFmtId="164" fontId="0" fillId="8" borderId="39" xfId="0" applyNumberFormat="1" applyFill="1" applyBorder="1" applyAlignment="1" applyProtection="1">
      <alignment horizontal="center" vertical="center" wrapText="1"/>
    </xf>
    <xf numFmtId="0" fontId="3" fillId="3" borderId="55" xfId="1" applyFill="1" applyBorder="1" applyAlignment="1" applyProtection="1">
      <alignment horizontal="center" vertical="center" wrapText="1"/>
    </xf>
    <xf numFmtId="0" fontId="0" fillId="4" borderId="65" xfId="0" applyFill="1" applyBorder="1" applyAlignment="1" applyProtection="1">
      <alignment horizontal="center" vertical="center"/>
    </xf>
    <xf numFmtId="0" fontId="3" fillId="4" borderId="40" xfId="1" applyFill="1" applyBorder="1" applyAlignment="1" applyProtection="1">
      <alignment horizontal="center" vertical="center" wrapText="1"/>
      <protection locked="0"/>
    </xf>
    <xf numFmtId="14" fontId="4" fillId="4" borderId="39" xfId="0" applyNumberFormat="1" applyFont="1" applyFill="1" applyBorder="1" applyAlignment="1" applyProtection="1">
      <alignment horizontal="center" vertical="center" wrapText="1"/>
    </xf>
    <xf numFmtId="0" fontId="4" fillId="4" borderId="43" xfId="1" applyFont="1" applyFill="1" applyBorder="1" applyAlignment="1" applyProtection="1">
      <alignment horizontal="center" vertical="center" wrapText="1"/>
    </xf>
    <xf numFmtId="0" fontId="4" fillId="4" borderId="68" xfId="1" applyFont="1" applyFill="1" applyBorder="1" applyAlignment="1" applyProtection="1">
      <alignment horizontal="center" vertical="center" wrapText="1"/>
    </xf>
    <xf numFmtId="0" fontId="4" fillId="4" borderId="39" xfId="1" applyFont="1" applyFill="1" applyBorder="1" applyAlignment="1" applyProtection="1">
      <alignment horizontal="center" vertical="center" wrapText="1"/>
    </xf>
    <xf numFmtId="0" fontId="4" fillId="5" borderId="39" xfId="1" applyFont="1" applyFill="1" applyBorder="1" applyAlignment="1" applyProtection="1">
      <alignment horizontal="left" vertical="top" wrapText="1"/>
    </xf>
    <xf numFmtId="0" fontId="3" fillId="8" borderId="14" xfId="1" applyFill="1" applyBorder="1" applyAlignment="1" applyProtection="1">
      <alignment horizontal="center" vertical="center" wrapText="1"/>
    </xf>
    <xf numFmtId="0" fontId="3" fillId="8" borderId="62" xfId="1" applyFill="1" applyBorder="1" applyAlignment="1" applyProtection="1">
      <alignment horizontal="center" vertical="center" wrapText="1"/>
    </xf>
    <xf numFmtId="0" fontId="3" fillId="3" borderId="3" xfId="1" applyFill="1" applyBorder="1" applyAlignment="1" applyProtection="1">
      <alignment horizontal="center" vertical="center" wrapText="1"/>
    </xf>
    <xf numFmtId="0" fontId="3" fillId="3" borderId="69" xfId="1" applyFill="1" applyBorder="1" applyAlignment="1" applyProtection="1">
      <alignment horizontal="center" vertical="center" wrapText="1"/>
    </xf>
    <xf numFmtId="0" fontId="3" fillId="4" borderId="3" xfId="1" applyFill="1" applyBorder="1" applyAlignment="1" applyProtection="1">
      <alignment horizontal="center" vertical="center" wrapText="1"/>
    </xf>
    <xf numFmtId="0" fontId="3" fillId="4" borderId="69" xfId="1" applyFill="1" applyBorder="1" applyAlignment="1" applyProtection="1">
      <alignment horizontal="center" vertical="center" wrapText="1"/>
    </xf>
    <xf numFmtId="0" fontId="3" fillId="8" borderId="13" xfId="1" applyFill="1" applyBorder="1" applyAlignment="1" applyProtection="1">
      <alignment horizontal="center" vertical="center" wrapText="1"/>
    </xf>
    <xf numFmtId="0" fontId="3" fillId="3" borderId="8" xfId="1" applyFill="1" applyBorder="1" applyAlignment="1" applyProtection="1">
      <alignment horizontal="center" vertical="center" wrapText="1"/>
    </xf>
    <xf numFmtId="0" fontId="5" fillId="2" borderId="12" xfId="0" applyFont="1" applyFill="1" applyBorder="1" applyAlignment="1" applyProtection="1">
      <alignment horizontal="center" vertical="center" wrapText="1"/>
      <protection locked="0"/>
    </xf>
    <xf numFmtId="0" fontId="0" fillId="4" borderId="67" xfId="0" applyFill="1" applyBorder="1" applyAlignment="1" applyProtection="1">
      <alignment horizontal="center" vertical="center" wrapText="1"/>
    </xf>
    <xf numFmtId="0" fontId="0" fillId="4" borderId="69" xfId="0" applyFill="1" applyBorder="1" applyAlignment="1" applyProtection="1">
      <alignment horizontal="center" vertical="center" wrapText="1"/>
    </xf>
    <xf numFmtId="0" fontId="4" fillId="4" borderId="27" xfId="1" applyFont="1" applyFill="1" applyBorder="1" applyAlignment="1" applyProtection="1">
      <alignment horizontal="center" vertical="center" wrapText="1"/>
    </xf>
    <xf numFmtId="0" fontId="4" fillId="4" borderId="62" xfId="1" applyFont="1" applyFill="1" applyBorder="1" applyAlignment="1" applyProtection="1">
      <alignment horizontal="center" vertical="center" wrapText="1"/>
    </xf>
    <xf numFmtId="0" fontId="0" fillId="4" borderId="70" xfId="0" applyFill="1" applyBorder="1" applyAlignment="1" applyProtection="1">
      <alignment horizontal="center" vertical="center" wrapText="1"/>
    </xf>
    <xf numFmtId="0" fontId="4" fillId="4" borderId="23" xfId="1" applyFont="1" applyFill="1" applyBorder="1" applyAlignment="1" applyProtection="1">
      <alignment horizontal="center" vertical="center" wrapText="1"/>
    </xf>
    <xf numFmtId="0" fontId="0" fillId="4" borderId="71" xfId="0" applyFill="1" applyBorder="1" applyAlignment="1" applyProtection="1">
      <alignment horizontal="center" vertical="center" wrapText="1"/>
    </xf>
    <xf numFmtId="0" fontId="0" fillId="8" borderId="20" xfId="0" applyFill="1" applyBorder="1" applyAlignment="1">
      <alignment horizontal="left" vertical="center" wrapText="1"/>
    </xf>
    <xf numFmtId="164" fontId="0" fillId="8" borderId="20" xfId="0" applyNumberFormat="1" applyFill="1" applyBorder="1" applyAlignment="1">
      <alignment horizontal="center" vertical="center" wrapText="1"/>
    </xf>
    <xf numFmtId="10" fontId="0" fillId="8" borderId="20" xfId="0" applyNumberFormat="1" applyFill="1" applyBorder="1" applyAlignment="1">
      <alignment horizontal="center" vertical="center" wrapText="1"/>
    </xf>
    <xf numFmtId="165" fontId="0" fillId="8" borderId="20" xfId="0" applyNumberFormat="1" applyFill="1" applyBorder="1" applyAlignment="1">
      <alignment horizontal="center" vertical="center" wrapText="1"/>
    </xf>
    <xf numFmtId="164" fontId="0" fillId="8" borderId="22" xfId="0" applyNumberFormat="1" applyFill="1" applyBorder="1" applyAlignment="1">
      <alignment horizontal="center" vertical="center" wrapText="1"/>
    </xf>
    <xf numFmtId="0" fontId="0" fillId="8" borderId="1" xfId="0" applyFill="1" applyBorder="1" applyAlignment="1">
      <alignment horizontal="left" vertical="center" wrapText="1"/>
    </xf>
    <xf numFmtId="164" fontId="0" fillId="8" borderId="1" xfId="0" applyNumberFormat="1" applyFill="1" applyBorder="1" applyAlignment="1">
      <alignment horizontal="center" vertical="center" wrapText="1"/>
    </xf>
    <xf numFmtId="10" fontId="0" fillId="8" borderId="1" xfId="0" applyNumberFormat="1" applyFill="1" applyBorder="1" applyAlignment="1">
      <alignment horizontal="center" vertical="center" wrapText="1"/>
    </xf>
    <xf numFmtId="165" fontId="0" fillId="8" borderId="1" xfId="0" applyNumberFormat="1" applyFill="1" applyBorder="1" applyAlignment="1">
      <alignment horizontal="center" vertical="center" wrapText="1"/>
    </xf>
    <xf numFmtId="164" fontId="0" fillId="8" borderId="16" xfId="0" applyNumberFormat="1" applyFill="1" applyBorder="1" applyAlignment="1">
      <alignment horizontal="center" vertical="center" wrapText="1"/>
    </xf>
    <xf numFmtId="164" fontId="0" fillId="8" borderId="16" xfId="0" applyNumberFormat="1" applyFill="1" applyBorder="1" applyAlignment="1">
      <alignment horizontal="center"/>
    </xf>
    <xf numFmtId="0" fontId="0" fillId="8" borderId="1" xfId="0" applyFill="1" applyBorder="1" applyAlignment="1">
      <alignment horizontal="center" vertical="center" wrapText="1"/>
    </xf>
    <xf numFmtId="164" fontId="0" fillId="8" borderId="1" xfId="0" applyNumberFormat="1" applyFill="1" applyBorder="1" applyAlignment="1">
      <alignment horizontal="center" vertical="center"/>
    </xf>
    <xf numFmtId="0" fontId="0" fillId="8" borderId="1" xfId="0" applyFill="1" applyBorder="1" applyAlignment="1">
      <alignment horizontal="center" vertical="center"/>
    </xf>
    <xf numFmtId="164" fontId="0" fillId="8" borderId="16" xfId="0" applyNumberFormat="1" applyFill="1" applyBorder="1" applyAlignment="1">
      <alignment horizontal="center" vertical="center"/>
    </xf>
    <xf numFmtId="0" fontId="0" fillId="8" borderId="1" xfId="0" applyFill="1" applyBorder="1" applyAlignment="1">
      <alignment horizontal="left" vertical="center"/>
    </xf>
    <xf numFmtId="164" fontId="0" fillId="8" borderId="1" xfId="0" applyNumberFormat="1" applyFill="1" applyBorder="1" applyAlignment="1">
      <alignment vertical="center"/>
    </xf>
    <xf numFmtId="0" fontId="0" fillId="8" borderId="41" xfId="0" applyFill="1" applyBorder="1" applyAlignment="1">
      <alignment horizontal="left" vertical="center" wrapText="1"/>
    </xf>
    <xf numFmtId="164" fontId="0" fillId="8" borderId="41" xfId="0" applyNumberFormat="1" applyFill="1" applyBorder="1" applyAlignment="1">
      <alignment horizontal="center" vertical="center" wrapText="1"/>
    </xf>
    <xf numFmtId="10" fontId="0" fillId="8" borderId="41" xfId="0" applyNumberFormat="1" applyFill="1" applyBorder="1" applyAlignment="1">
      <alignment horizontal="center" vertical="center" wrapText="1"/>
    </xf>
    <xf numFmtId="165" fontId="0" fillId="8" borderId="41" xfId="0" applyNumberFormat="1" applyFill="1" applyBorder="1" applyAlignment="1">
      <alignment horizontal="center" vertical="center" wrapText="1"/>
    </xf>
    <xf numFmtId="0" fontId="0" fillId="8" borderId="43" xfId="0" applyFill="1" applyBorder="1" applyAlignment="1">
      <alignment horizontal="left" vertical="center" wrapText="1"/>
    </xf>
    <xf numFmtId="164" fontId="0" fillId="8" borderId="43" xfId="0" applyNumberFormat="1" applyFill="1" applyBorder="1" applyAlignment="1">
      <alignment horizontal="center" vertical="center" wrapText="1"/>
    </xf>
    <xf numFmtId="10" fontId="0" fillId="8" borderId="43" xfId="0" applyNumberFormat="1" applyFill="1" applyBorder="1" applyAlignment="1">
      <alignment horizontal="center" vertical="center" wrapText="1"/>
    </xf>
    <xf numFmtId="165" fontId="0" fillId="8" borderId="43" xfId="0" applyNumberFormat="1" applyFill="1" applyBorder="1" applyAlignment="1">
      <alignment horizontal="center" vertical="center" wrapText="1"/>
    </xf>
    <xf numFmtId="0" fontId="0" fillId="8" borderId="0" xfId="0" applyFill="1" applyBorder="1" applyAlignment="1">
      <alignment horizontal="left" vertical="center" wrapText="1"/>
    </xf>
    <xf numFmtId="164" fontId="0" fillId="8" borderId="0" xfId="0" applyNumberFormat="1" applyFill="1" applyBorder="1" applyAlignment="1">
      <alignment horizontal="center" vertical="center" wrapText="1"/>
    </xf>
    <xf numFmtId="10" fontId="0" fillId="8" borderId="0" xfId="0" applyNumberFormat="1" applyFill="1" applyBorder="1" applyAlignment="1">
      <alignment horizontal="center" vertical="center" wrapText="1"/>
    </xf>
    <xf numFmtId="165" fontId="0" fillId="8" borderId="0" xfId="0" applyNumberFormat="1" applyFill="1" applyBorder="1" applyAlignment="1">
      <alignment horizontal="center" vertical="center" wrapText="1"/>
    </xf>
    <xf numFmtId="0" fontId="3" fillId="0" borderId="0" xfId="1" applyAlignment="1">
      <alignment wrapText="1"/>
    </xf>
    <xf numFmtId="0" fontId="3" fillId="0" borderId="0" xfId="1"/>
    <xf numFmtId="0" fontId="0" fillId="5" borderId="4" xfId="0" applyFont="1" applyFill="1" applyBorder="1" applyAlignment="1" applyProtection="1">
      <alignment horizontal="left" vertical="center" wrapText="1"/>
    </xf>
    <xf numFmtId="0" fontId="0" fillId="5" borderId="16" xfId="0" applyFont="1" applyFill="1" applyBorder="1" applyAlignment="1" applyProtection="1">
      <alignment horizontal="left" vertical="center" wrapText="1"/>
    </xf>
    <xf numFmtId="0" fontId="0" fillId="4" borderId="22" xfId="0" applyFill="1" applyBorder="1" applyAlignment="1">
      <alignment horizontal="left" vertical="center" wrapText="1"/>
    </xf>
    <xf numFmtId="0" fontId="0" fillId="4" borderId="16" xfId="0" applyFill="1" applyBorder="1" applyAlignment="1">
      <alignment horizontal="left" vertical="center" wrapText="1"/>
    </xf>
    <xf numFmtId="0" fontId="8" fillId="13" borderId="0" xfId="0" applyFont="1" applyFill="1" applyAlignment="1" applyProtection="1"/>
    <xf numFmtId="0" fontId="5" fillId="2" borderId="33" xfId="0" applyFont="1" applyFill="1" applyBorder="1" applyAlignment="1">
      <alignment horizontal="center" vertical="center" wrapText="1"/>
    </xf>
    <xf numFmtId="0" fontId="0" fillId="0" borderId="2" xfId="0" applyBorder="1" applyAlignment="1">
      <alignment vertical="center"/>
    </xf>
    <xf numFmtId="0" fontId="0" fillId="0" borderId="2" xfId="0" applyBorder="1"/>
    <xf numFmtId="0" fontId="0" fillId="0" borderId="2" xfId="0" applyBorder="1" applyAlignment="1">
      <alignment horizontal="center"/>
    </xf>
    <xf numFmtId="0" fontId="0" fillId="0" borderId="0" xfId="0" applyBorder="1" applyAlignment="1">
      <alignment wrapText="1"/>
    </xf>
    <xf numFmtId="0" fontId="5" fillId="2" borderId="1" xfId="0" applyFont="1" applyFill="1" applyBorder="1" applyAlignment="1">
      <alignment horizontal="center" vertical="center" wrapText="1"/>
    </xf>
    <xf numFmtId="0" fontId="3" fillId="9" borderId="1" xfId="1" applyFill="1" applyBorder="1" applyAlignment="1">
      <alignment wrapText="1"/>
    </xf>
    <xf numFmtId="0" fontId="0" fillId="9" borderId="1" xfId="0" applyFill="1" applyBorder="1"/>
    <xf numFmtId="0" fontId="0" fillId="9" borderId="1" xfId="0" applyFill="1" applyBorder="1" applyAlignment="1">
      <alignment wrapText="1"/>
    </xf>
    <xf numFmtId="0" fontId="0" fillId="9" borderId="1" xfId="0" applyFill="1" applyBorder="1" applyAlignment="1">
      <alignment vertical="center"/>
    </xf>
    <xf numFmtId="0" fontId="0" fillId="9" borderId="1" xfId="0" applyFill="1" applyBorder="1" applyAlignment="1">
      <alignment vertical="center" wrapText="1"/>
    </xf>
    <xf numFmtId="0" fontId="0" fillId="9" borderId="1" xfId="0" applyFill="1" applyBorder="1" applyAlignment="1">
      <alignment horizontal="center"/>
    </xf>
    <xf numFmtId="0" fontId="0" fillId="9" borderId="1" xfId="0" applyFill="1" applyBorder="1" applyAlignment="1">
      <alignment horizontal="center" wrapText="1"/>
    </xf>
    <xf numFmtId="0" fontId="0" fillId="13" borderId="0" xfId="0" applyFill="1"/>
    <xf numFmtId="0" fontId="0" fillId="13" borderId="0" xfId="0" applyFill="1" applyAlignment="1">
      <alignment wrapText="1"/>
    </xf>
    <xf numFmtId="0" fontId="2" fillId="11" borderId="14" xfId="0" applyFont="1" applyFill="1" applyBorder="1" applyAlignment="1">
      <alignment horizontal="center" wrapText="1"/>
    </xf>
    <xf numFmtId="0" fontId="0" fillId="11" borderId="64" xfId="0" applyFill="1" applyBorder="1" applyAlignment="1">
      <alignment horizontal="left"/>
    </xf>
    <xf numFmtId="0" fontId="0" fillId="11" borderId="46" xfId="0" applyFill="1" applyBorder="1" applyAlignment="1">
      <alignment horizontal="left"/>
    </xf>
    <xf numFmtId="0" fontId="0" fillId="11" borderId="72" xfId="0" applyFill="1" applyBorder="1" applyAlignment="1">
      <alignment horizontal="left"/>
    </xf>
    <xf numFmtId="0" fontId="0" fillId="11" borderId="72" xfId="0" applyFill="1" applyBorder="1" applyAlignment="1">
      <alignment horizontal="left" wrapText="1"/>
    </xf>
    <xf numFmtId="0" fontId="0" fillId="2" borderId="1" xfId="0" applyFill="1" applyBorder="1"/>
    <xf numFmtId="0" fontId="0" fillId="5" borderId="1" xfId="0" applyFill="1" applyBorder="1" applyAlignment="1">
      <alignment horizontal="left"/>
    </xf>
    <xf numFmtId="0" fontId="0" fillId="8" borderId="1" xfId="0" applyFill="1" applyBorder="1" applyAlignment="1">
      <alignment horizontal="left"/>
    </xf>
    <xf numFmtId="164" fontId="0" fillId="8" borderId="1" xfId="0" applyNumberFormat="1" applyFill="1" applyBorder="1"/>
    <xf numFmtId="0" fontId="0" fillId="4" borderId="1" xfId="0" applyFill="1" applyBorder="1"/>
    <xf numFmtId="0" fontId="0" fillId="4" borderId="1" xfId="0" applyFill="1" applyBorder="1" applyAlignment="1">
      <alignment vertical="center" wrapText="1"/>
    </xf>
    <xf numFmtId="0" fontId="0" fillId="0" borderId="0" xfId="0" applyAlignment="1" applyProtection="1">
      <alignment vertical="top" wrapText="1"/>
    </xf>
    <xf numFmtId="0" fontId="5" fillId="2" borderId="44" xfId="0" applyFont="1" applyFill="1" applyBorder="1" applyAlignment="1" applyProtection="1">
      <alignment horizontal="center" vertical="center" wrapText="1"/>
    </xf>
    <xf numFmtId="0" fontId="5" fillId="2" borderId="45" xfId="0" applyFont="1" applyFill="1" applyBorder="1" applyAlignment="1" applyProtection="1">
      <alignment horizontal="center" vertical="center" wrapText="1"/>
    </xf>
    <xf numFmtId="0" fontId="8" fillId="6" borderId="0" xfId="0" applyFont="1" applyFill="1" applyAlignment="1" applyProtection="1">
      <protection locked="0"/>
    </xf>
    <xf numFmtId="0" fontId="0" fillId="0" borderId="0" xfId="0" applyProtection="1">
      <protection locked="0"/>
    </xf>
    <xf numFmtId="0" fontId="0" fillId="0" borderId="0" xfId="0" applyAlignment="1" applyProtection="1">
      <alignment wrapText="1"/>
      <protection locked="0"/>
    </xf>
    <xf numFmtId="0" fontId="0" fillId="0" borderId="0" xfId="0" applyAlignment="1" applyProtection="1">
      <alignment vertical="top"/>
      <protection locked="0"/>
    </xf>
    <xf numFmtId="0" fontId="0" fillId="0" borderId="0" xfId="0" applyAlignment="1" applyProtection="1">
      <alignment horizontal="left"/>
      <protection locked="0"/>
    </xf>
    <xf numFmtId="0" fontId="0" fillId="0" borderId="0" xfId="0" applyFont="1" applyAlignment="1" applyProtection="1">
      <alignment vertical="center" wrapText="1"/>
      <protection locked="0"/>
    </xf>
    <xf numFmtId="0" fontId="8" fillId="13" borderId="0" xfId="0" applyFont="1" applyFill="1" applyAlignment="1" applyProtection="1">
      <protection locked="0"/>
    </xf>
    <xf numFmtId="0" fontId="0" fillId="0" borderId="0" xfId="0" applyAlignment="1" applyProtection="1">
      <alignment horizontal="left" vertical="center" wrapText="1"/>
      <protection locked="0"/>
    </xf>
    <xf numFmtId="0" fontId="11" fillId="0" borderId="0" xfId="0" applyFont="1" applyAlignment="1" applyProtection="1">
      <alignment horizontal="left" wrapText="1"/>
      <protection locked="0"/>
    </xf>
    <xf numFmtId="0" fontId="5" fillId="2" borderId="13" xfId="0" applyFont="1" applyFill="1" applyBorder="1" applyAlignment="1" applyProtection="1">
      <alignment horizontal="center" vertical="center" wrapText="1"/>
    </xf>
    <xf numFmtId="0" fontId="5" fillId="2" borderId="11" xfId="0" applyFont="1" applyFill="1" applyBorder="1" applyAlignment="1">
      <alignment vertical="center" wrapText="1"/>
    </xf>
    <xf numFmtId="0" fontId="2" fillId="2" borderId="5" xfId="0" applyFont="1" applyFill="1" applyBorder="1"/>
    <xf numFmtId="0" fontId="8" fillId="6" borderId="0" xfId="0" applyFont="1" applyFill="1" applyAlignment="1" applyProtection="1">
      <alignment wrapText="1"/>
    </xf>
    <xf numFmtId="0" fontId="0" fillId="0" borderId="0" xfId="0" applyAlignment="1" applyProtection="1">
      <alignment horizontal="left" wrapText="1"/>
    </xf>
    <xf numFmtId="0" fontId="14" fillId="8" borderId="19" xfId="0" applyFont="1" applyFill="1" applyBorder="1" applyAlignment="1" applyProtection="1">
      <alignment vertical="top" wrapText="1"/>
    </xf>
    <xf numFmtId="0" fontId="14" fillId="8" borderId="17" xfId="0" applyFont="1" applyFill="1" applyBorder="1" applyAlignment="1" applyProtection="1">
      <alignment vertical="top" wrapText="1"/>
    </xf>
    <xf numFmtId="164" fontId="14" fillId="8" borderId="17" xfId="0" applyNumberFormat="1" applyFont="1" applyFill="1" applyBorder="1" applyAlignment="1" applyProtection="1">
      <alignment vertical="top" wrapText="1"/>
    </xf>
    <xf numFmtId="0" fontId="14" fillId="8" borderId="47" xfId="0" applyFont="1" applyFill="1" applyBorder="1" applyAlignment="1" applyProtection="1">
      <alignment vertical="top" wrapText="1"/>
    </xf>
    <xf numFmtId="0" fontId="14" fillId="4" borderId="17" xfId="0" applyFont="1" applyFill="1" applyBorder="1" applyAlignment="1" applyProtection="1">
      <alignment vertical="top" wrapText="1"/>
    </xf>
    <xf numFmtId="0" fontId="14" fillId="4" borderId="65" xfId="0" applyFont="1" applyFill="1" applyBorder="1" applyAlignment="1" applyProtection="1">
      <alignment vertical="top" wrapText="1"/>
    </xf>
    <xf numFmtId="0" fontId="14" fillId="4" borderId="30" xfId="0" applyFont="1" applyFill="1" applyBorder="1" applyAlignment="1" applyProtection="1">
      <alignment vertical="top" wrapText="1"/>
    </xf>
    <xf numFmtId="0" fontId="14" fillId="0" borderId="0" xfId="0" applyFont="1" applyFill="1" applyBorder="1" applyAlignment="1" applyProtection="1">
      <alignment vertical="top" wrapText="1"/>
    </xf>
    <xf numFmtId="0" fontId="14" fillId="9" borderId="19" xfId="0" applyFont="1" applyFill="1" applyBorder="1" applyAlignment="1" applyProtection="1">
      <alignment vertical="top" wrapText="1"/>
    </xf>
    <xf numFmtId="0" fontId="14" fillId="9" borderId="47" xfId="0" applyFont="1" applyFill="1" applyBorder="1" applyAlignment="1" applyProtection="1">
      <alignment vertical="top" wrapText="1"/>
    </xf>
    <xf numFmtId="0" fontId="0" fillId="13" borderId="0" xfId="0" applyFill="1" applyBorder="1" applyAlignment="1" applyProtection="1">
      <alignment vertical="top" wrapText="1"/>
    </xf>
    <xf numFmtId="0" fontId="5" fillId="2" borderId="6" xfId="0" applyFont="1" applyFill="1" applyBorder="1" applyAlignment="1">
      <alignment vertical="center" wrapText="1"/>
    </xf>
    <xf numFmtId="0" fontId="14" fillId="13" borderId="0" xfId="0" applyFont="1" applyFill="1" applyBorder="1" applyAlignment="1" applyProtection="1">
      <alignment vertical="top" wrapText="1"/>
    </xf>
    <xf numFmtId="0" fontId="19" fillId="4" borderId="13" xfId="0" applyFont="1" applyFill="1" applyBorder="1" applyAlignment="1" applyProtection="1">
      <alignment horizontal="center" vertical="center" wrapText="1"/>
    </xf>
    <xf numFmtId="0" fontId="0" fillId="4" borderId="37" xfId="0" applyFill="1" applyBorder="1" applyAlignment="1" applyProtection="1">
      <alignment vertical="top" wrapText="1"/>
    </xf>
    <xf numFmtId="0" fontId="0" fillId="0" borderId="10" xfId="0" applyFill="1" applyBorder="1" applyAlignment="1" applyProtection="1">
      <alignment vertical="top"/>
    </xf>
    <xf numFmtId="0" fontId="0" fillId="13" borderId="10" xfId="0" applyFill="1" applyBorder="1" applyAlignment="1" applyProtection="1">
      <alignment vertical="top" wrapText="1"/>
    </xf>
    <xf numFmtId="0" fontId="2" fillId="0" borderId="0" xfId="0" applyFont="1"/>
    <xf numFmtId="0" fontId="18" fillId="2" borderId="7" xfId="1"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xf>
    <xf numFmtId="0" fontId="0" fillId="4" borderId="1" xfId="0" applyFill="1" applyBorder="1" applyAlignment="1" applyProtection="1">
      <alignment vertical="top" wrapText="1"/>
    </xf>
    <xf numFmtId="0" fontId="0" fillId="4" borderId="20" xfId="0" applyFill="1" applyBorder="1" applyAlignment="1" applyProtection="1">
      <alignment vertical="top" wrapText="1"/>
    </xf>
    <xf numFmtId="0" fontId="14" fillId="4" borderId="47" xfId="0" applyFont="1" applyFill="1" applyBorder="1" applyAlignment="1" applyProtection="1">
      <alignment vertical="top" wrapText="1"/>
    </xf>
    <xf numFmtId="0" fontId="5" fillId="2" borderId="44" xfId="0" applyFont="1" applyFill="1" applyBorder="1" applyAlignment="1" applyProtection="1">
      <alignment horizontal="left" vertical="center" wrapText="1"/>
    </xf>
    <xf numFmtId="0" fontId="0" fillId="5" borderId="21" xfId="0" applyFont="1" applyFill="1" applyBorder="1" applyAlignment="1" applyProtection="1">
      <alignment horizontal="left" vertical="center" wrapText="1"/>
    </xf>
    <xf numFmtId="0" fontId="3" fillId="13" borderId="0" xfId="1" applyFill="1" applyBorder="1" applyAlignment="1" applyProtection="1">
      <alignment vertical="top" wrapText="1"/>
      <protection locked="0"/>
    </xf>
    <xf numFmtId="0" fontId="0" fillId="0" borderId="0" xfId="0" applyBorder="1" applyProtection="1">
      <protection locked="0"/>
    </xf>
    <xf numFmtId="0" fontId="3" fillId="0" borderId="0" xfId="1" applyAlignment="1" applyProtection="1">
      <protection locked="0"/>
    </xf>
    <xf numFmtId="0" fontId="0" fillId="0" borderId="0" xfId="0" applyFont="1" applyAlignment="1" applyProtection="1">
      <alignment vertical="center"/>
      <protection locked="0"/>
    </xf>
    <xf numFmtId="0" fontId="0" fillId="0" borderId="0" xfId="0" applyFont="1" applyAlignment="1" applyProtection="1">
      <alignment horizontal="left" vertical="center" wrapText="1"/>
      <protection locked="0"/>
    </xf>
    <xf numFmtId="0" fontId="20" fillId="13" borderId="0" xfId="1" applyFont="1" applyFill="1" applyAlignment="1" applyProtection="1">
      <alignment vertical="top"/>
      <protection locked="0"/>
    </xf>
    <xf numFmtId="0" fontId="5" fillId="2" borderId="81" xfId="0" applyFont="1" applyFill="1" applyBorder="1" applyAlignment="1" applyProtection="1">
      <alignment horizontal="center" vertical="center" wrapText="1"/>
      <protection locked="0"/>
    </xf>
    <xf numFmtId="0" fontId="0" fillId="3" borderId="82" xfId="0" applyFill="1" applyBorder="1" applyAlignment="1" applyProtection="1">
      <alignment horizontal="center" vertical="center" wrapText="1"/>
      <protection locked="0"/>
    </xf>
    <xf numFmtId="0" fontId="0" fillId="3" borderId="83" xfId="0" applyFill="1" applyBorder="1" applyAlignment="1" applyProtection="1">
      <alignment horizontal="center" vertical="center" wrapText="1"/>
      <protection locked="0"/>
    </xf>
    <xf numFmtId="0" fontId="0" fillId="3" borderId="85" xfId="0" applyFill="1" applyBorder="1" applyAlignment="1" applyProtection="1">
      <alignment horizontal="center" vertical="center" wrapText="1"/>
      <protection locked="0"/>
    </xf>
    <xf numFmtId="0" fontId="0" fillId="3" borderId="86" xfId="0" applyFill="1" applyBorder="1" applyAlignment="1" applyProtection="1">
      <alignment horizontal="center" vertical="center" wrapText="1"/>
      <protection locked="0"/>
    </xf>
    <xf numFmtId="0" fontId="18" fillId="2" borderId="13" xfId="1" applyFont="1" applyFill="1" applyBorder="1" applyAlignment="1" applyProtection="1">
      <alignment horizontal="center" vertical="center" wrapText="1"/>
      <protection locked="0"/>
    </xf>
    <xf numFmtId="0" fontId="0" fillId="4" borderId="39" xfId="0" applyFill="1" applyBorder="1" applyAlignment="1" applyProtection="1">
      <alignment vertical="top" wrapText="1"/>
    </xf>
    <xf numFmtId="0" fontId="0" fillId="14" borderId="0" xfId="0" applyFill="1" applyBorder="1" applyAlignment="1" applyProtection="1">
      <alignment vertical="top" wrapText="1"/>
    </xf>
    <xf numFmtId="0" fontId="0" fillId="4" borderId="48" xfId="0" applyFill="1" applyBorder="1" applyAlignment="1" applyProtection="1">
      <alignment vertical="top" wrapText="1"/>
    </xf>
    <xf numFmtId="0" fontId="0" fillId="0" borderId="0" xfId="0"/>
    <xf numFmtId="0" fontId="5" fillId="2" borderId="6" xfId="0" applyFont="1" applyFill="1" applyBorder="1" applyAlignment="1">
      <alignment horizontal="center" vertical="center" wrapText="1"/>
    </xf>
    <xf numFmtId="0" fontId="0" fillId="0" borderId="0" xfId="0"/>
    <xf numFmtId="14" fontId="0" fillId="4" borderId="1" xfId="0" applyNumberFormat="1" applyFill="1" applyBorder="1"/>
    <xf numFmtId="0" fontId="2" fillId="2" borderId="1" xfId="0" applyFont="1" applyFill="1" applyBorder="1"/>
    <xf numFmtId="0" fontId="0" fillId="9" borderId="43" xfId="0" applyFill="1" applyBorder="1" applyAlignment="1">
      <alignment wrapText="1"/>
    </xf>
    <xf numFmtId="0" fontId="0" fillId="9" borderId="43" xfId="0" applyFill="1" applyBorder="1"/>
    <xf numFmtId="0" fontId="0" fillId="4" borderId="1" xfId="0" applyFill="1" applyBorder="1" applyAlignment="1">
      <alignment horizontal="left" vertical="center" wrapText="1"/>
    </xf>
    <xf numFmtId="0" fontId="0" fillId="5" borderId="1" xfId="0" applyFill="1" applyBorder="1" applyAlignment="1">
      <alignment horizontal="left" wrapText="1"/>
    </xf>
    <xf numFmtId="0" fontId="2" fillId="2" borderId="9" xfId="0" applyFont="1" applyFill="1" applyBorder="1" applyAlignment="1" applyProtection="1">
      <alignment horizontal="left" vertical="center" wrapText="1"/>
    </xf>
    <xf numFmtId="0" fontId="0" fillId="5" borderId="46" xfId="0" applyFont="1" applyFill="1" applyBorder="1" applyAlignment="1" applyProtection="1">
      <alignment horizontal="left" vertical="center" wrapText="1"/>
    </xf>
    <xf numFmtId="0" fontId="3" fillId="8" borderId="63" xfId="1" applyFill="1" applyBorder="1" applyAlignment="1" applyProtection="1">
      <alignment horizontal="center" vertical="center" wrapText="1"/>
    </xf>
    <xf numFmtId="0" fontId="3" fillId="4" borderId="63" xfId="1" applyFill="1" applyBorder="1" applyAlignment="1" applyProtection="1">
      <alignment horizontal="center" vertical="center" wrapText="1"/>
    </xf>
    <xf numFmtId="0" fontId="2" fillId="2" borderId="1" xfId="0" applyFont="1" applyFill="1" applyBorder="1" applyAlignment="1" applyProtection="1">
      <alignment horizontal="left" vertical="center" wrapText="1"/>
    </xf>
    <xf numFmtId="0" fontId="0" fillId="5" borderId="39" xfId="0" applyFont="1" applyFill="1" applyBorder="1" applyAlignment="1" applyProtection="1">
      <alignment horizontal="left" vertical="center" wrapText="1"/>
    </xf>
    <xf numFmtId="0" fontId="3" fillId="4" borderId="43" xfId="1" applyFill="1" applyBorder="1" applyAlignment="1" applyProtection="1">
      <alignment horizontal="center" vertical="center" wrapText="1"/>
      <protection locked="0"/>
    </xf>
    <xf numFmtId="0" fontId="4" fillId="4" borderId="65" xfId="1" applyFont="1" applyFill="1" applyBorder="1" applyAlignment="1" applyProtection="1">
      <alignment horizontal="center" vertical="center" wrapText="1"/>
    </xf>
    <xf numFmtId="0" fontId="4" fillId="4" borderId="0" xfId="1" applyFont="1" applyFill="1" applyBorder="1" applyAlignment="1" applyProtection="1">
      <alignment horizontal="center" vertical="center" wrapText="1"/>
    </xf>
    <xf numFmtId="0" fontId="0" fillId="4" borderId="63" xfId="0" applyFill="1" applyBorder="1" applyAlignment="1" applyProtection="1">
      <alignment horizontal="center" vertical="center" wrapText="1"/>
    </xf>
    <xf numFmtId="14" fontId="4" fillId="4" borderId="14" xfId="0" applyNumberFormat="1" applyFont="1" applyFill="1" applyBorder="1" applyAlignment="1" applyProtection="1">
      <alignment horizontal="left" vertical="center" wrapText="1"/>
    </xf>
    <xf numFmtId="0" fontId="3" fillId="3" borderId="63" xfId="1" applyFill="1" applyBorder="1" applyAlignment="1" applyProtection="1">
      <alignment horizontal="center" vertical="center" wrapText="1"/>
    </xf>
    <xf numFmtId="14" fontId="4" fillId="4" borderId="1" xfId="0" applyNumberFormat="1" applyFont="1" applyFill="1" applyBorder="1" applyAlignment="1" applyProtection="1">
      <alignment horizontal="center" vertical="center" wrapText="1"/>
    </xf>
    <xf numFmtId="0" fontId="0" fillId="8" borderId="64" xfId="0" applyFill="1" applyBorder="1" applyAlignment="1" applyProtection="1">
      <alignment vertical="center" wrapText="1"/>
    </xf>
    <xf numFmtId="164" fontId="0" fillId="8" borderId="46" xfId="0" applyNumberFormat="1" applyFill="1" applyBorder="1" applyAlignment="1" applyProtection="1">
      <alignment horizontal="center" vertical="center" wrapText="1"/>
    </xf>
    <xf numFmtId="164" fontId="0" fillId="8" borderId="87" xfId="0" applyNumberFormat="1" applyFill="1" applyBorder="1" applyAlignment="1" applyProtection="1">
      <alignment horizontal="center" vertical="center" wrapText="1"/>
    </xf>
    <xf numFmtId="164" fontId="0" fillId="8" borderId="52" xfId="0" applyNumberFormat="1" applyFill="1" applyBorder="1" applyAlignment="1" applyProtection="1">
      <alignment vertical="center" wrapText="1"/>
    </xf>
    <xf numFmtId="0" fontId="0" fillId="8" borderId="1" xfId="0" applyFill="1" applyBorder="1" applyAlignment="1" applyProtection="1">
      <alignment vertical="center" wrapText="1"/>
    </xf>
    <xf numFmtId="164" fontId="0" fillId="8" borderId="1" xfId="0" applyNumberFormat="1" applyFill="1" applyBorder="1" applyAlignment="1" applyProtection="1">
      <alignment horizontal="center" vertical="center" wrapText="1"/>
    </xf>
    <xf numFmtId="164" fontId="0" fillId="8" borderId="1" xfId="0" applyNumberFormat="1" applyFill="1" applyBorder="1" applyAlignment="1" applyProtection="1">
      <alignment vertical="center" wrapText="1"/>
    </xf>
    <xf numFmtId="0" fontId="3" fillId="3" borderId="70" xfId="1" applyFill="1" applyBorder="1" applyAlignment="1" applyProtection="1">
      <alignment horizontal="center" vertical="center" wrapText="1"/>
    </xf>
    <xf numFmtId="0" fontId="2" fillId="2" borderId="56" xfId="0" applyFont="1" applyFill="1" applyBorder="1" applyAlignment="1" applyProtection="1">
      <alignment horizontal="left" vertical="center" wrapText="1"/>
    </xf>
    <xf numFmtId="0" fontId="0" fillId="5" borderId="48" xfId="0" applyFill="1" applyBorder="1" applyAlignment="1" applyProtection="1">
      <alignment horizontal="left" vertical="center" wrapText="1"/>
    </xf>
    <xf numFmtId="0" fontId="3" fillId="4" borderId="88" xfId="1" applyFill="1" applyBorder="1" applyAlignment="1" applyProtection="1">
      <alignment horizontal="center" vertical="center" wrapText="1"/>
    </xf>
    <xf numFmtId="0" fontId="3" fillId="4" borderId="70" xfId="1" applyFill="1" applyBorder="1" applyAlignment="1" applyProtection="1">
      <alignment horizontal="center" vertical="center" wrapText="1"/>
    </xf>
    <xf numFmtId="0" fontId="3" fillId="4" borderId="57" xfId="1" applyFill="1" applyBorder="1" applyAlignment="1" applyProtection="1">
      <alignment horizontal="center" vertical="center" wrapText="1"/>
    </xf>
    <xf numFmtId="0" fontId="3" fillId="8" borderId="23" xfId="1" applyFill="1" applyBorder="1" applyAlignment="1" applyProtection="1">
      <alignment horizontal="center" vertical="center" wrapText="1"/>
    </xf>
    <xf numFmtId="0" fontId="2" fillId="2" borderId="43" xfId="0" applyFont="1" applyFill="1" applyBorder="1" applyAlignment="1" applyProtection="1">
      <alignment horizontal="left" vertical="center" wrapText="1"/>
    </xf>
    <xf numFmtId="0" fontId="0" fillId="0" borderId="7" xfId="0" applyBorder="1" applyAlignment="1" applyProtection="1">
      <alignment horizontal="left"/>
    </xf>
    <xf numFmtId="0" fontId="4" fillId="5" borderId="48" xfId="1" applyFont="1" applyFill="1" applyBorder="1" applyAlignment="1" applyProtection="1">
      <alignment horizontal="left" vertical="top" wrapText="1"/>
    </xf>
    <xf numFmtId="0" fontId="0" fillId="8" borderId="47" xfId="0" applyFill="1" applyBorder="1" applyAlignment="1" applyProtection="1">
      <alignment vertical="center" wrapText="1"/>
    </xf>
    <xf numFmtId="164" fontId="0" fillId="8" borderId="43" xfId="0" applyNumberFormat="1" applyFill="1" applyBorder="1" applyAlignment="1" applyProtection="1">
      <alignment horizontal="center" vertical="center" wrapText="1"/>
    </xf>
    <xf numFmtId="0" fontId="0" fillId="0" borderId="7" xfId="0" applyBorder="1" applyAlignment="1" applyProtection="1">
      <alignment horizontal="center"/>
    </xf>
    <xf numFmtId="0" fontId="0" fillId="8" borderId="43" xfId="0" applyFill="1" applyBorder="1" applyAlignment="1" applyProtection="1">
      <alignment vertical="center" wrapText="1"/>
    </xf>
    <xf numFmtId="0" fontId="0" fillId="0" borderId="7" xfId="0" applyBorder="1" applyAlignment="1" applyProtection="1"/>
    <xf numFmtId="164" fontId="0" fillId="8" borderId="43" xfId="0" applyNumberFormat="1" applyFill="1" applyBorder="1" applyAlignment="1" applyProtection="1">
      <alignment vertical="center" wrapText="1"/>
    </xf>
    <xf numFmtId="164" fontId="0" fillId="8" borderId="56" xfId="0" applyNumberFormat="1" applyFill="1" applyBorder="1" applyAlignment="1" applyProtection="1">
      <alignment horizontal="center" vertical="center" wrapText="1"/>
    </xf>
    <xf numFmtId="0" fontId="0" fillId="8" borderId="56" xfId="0" applyFill="1" applyBorder="1" applyAlignment="1" applyProtection="1">
      <alignment vertical="center" wrapText="1"/>
    </xf>
    <xf numFmtId="0" fontId="3" fillId="8" borderId="36" xfId="1" applyFill="1" applyBorder="1" applyAlignment="1" applyProtection="1">
      <alignment horizontal="center" vertical="center" wrapText="1"/>
    </xf>
    <xf numFmtId="0" fontId="3" fillId="8" borderId="18" xfId="1" applyFill="1" applyBorder="1" applyAlignment="1" applyProtection="1">
      <alignment horizontal="center" vertical="center" wrapText="1"/>
    </xf>
    <xf numFmtId="0" fontId="0" fillId="5" borderId="50" xfId="0" applyFont="1" applyFill="1" applyBorder="1" applyAlignment="1" applyProtection="1">
      <alignment horizontal="left" vertical="center" wrapText="1"/>
    </xf>
    <xf numFmtId="0" fontId="3" fillId="8" borderId="54" xfId="1" applyFill="1" applyBorder="1" applyAlignment="1" applyProtection="1">
      <alignment horizontal="center" vertical="center" wrapText="1"/>
    </xf>
    <xf numFmtId="14" fontId="4" fillId="4" borderId="56" xfId="0" applyNumberFormat="1" applyFont="1" applyFill="1" applyBorder="1" applyAlignment="1" applyProtection="1">
      <alignment horizontal="center" vertical="center" wrapText="1"/>
    </xf>
    <xf numFmtId="0" fontId="3" fillId="3" borderId="89" xfId="1" applyFill="1" applyBorder="1" applyAlignment="1" applyProtection="1">
      <alignment horizontal="center" vertical="center" wrapText="1"/>
    </xf>
    <xf numFmtId="14" fontId="4" fillId="4" borderId="70" xfId="0" applyNumberFormat="1" applyFont="1" applyFill="1" applyBorder="1" applyAlignment="1" applyProtection="1">
      <alignment horizontal="left" vertical="center" wrapText="1"/>
    </xf>
    <xf numFmtId="14" fontId="4" fillId="4" borderId="89" xfId="0" applyNumberFormat="1" applyFont="1" applyFill="1" applyBorder="1" applyAlignment="1" applyProtection="1">
      <alignment horizontal="left" vertical="center" wrapText="1"/>
    </xf>
    <xf numFmtId="0" fontId="0" fillId="3" borderId="4" xfId="0" applyFill="1" applyBorder="1" applyAlignment="1" applyProtection="1">
      <alignment horizontal="center" vertical="center" wrapText="1"/>
      <protection locked="0"/>
    </xf>
    <xf numFmtId="0" fontId="0" fillId="3" borderId="2" xfId="0" applyFill="1" applyBorder="1" applyAlignment="1" applyProtection="1">
      <alignment horizontal="left" vertical="center" wrapText="1"/>
    </xf>
    <xf numFmtId="0" fontId="3" fillId="4" borderId="23" xfId="1" applyFill="1" applyBorder="1" applyAlignment="1" applyProtection="1">
      <alignment horizontal="center" vertical="center" wrapText="1"/>
    </xf>
    <xf numFmtId="0" fontId="0" fillId="3" borderId="49" xfId="0" applyFill="1" applyBorder="1" applyAlignment="1" applyProtection="1">
      <alignment horizontal="left" vertical="center" wrapText="1"/>
    </xf>
    <xf numFmtId="0" fontId="0" fillId="3" borderId="48" xfId="0" applyFill="1" applyBorder="1" applyAlignment="1" applyProtection="1">
      <alignment horizontal="center" vertical="center" wrapText="1"/>
      <protection locked="0"/>
    </xf>
    <xf numFmtId="0" fontId="0" fillId="0" borderId="0" xfId="0"/>
    <xf numFmtId="0" fontId="20" fillId="12" borderId="78" xfId="1" applyFont="1" applyFill="1" applyBorder="1" applyAlignment="1" applyProtection="1">
      <alignment horizontal="left" vertical="top" wrapText="1"/>
      <protection locked="0"/>
    </xf>
    <xf numFmtId="0" fontId="20" fillId="12" borderId="79" xfId="1" applyFont="1" applyFill="1" applyBorder="1" applyAlignment="1" applyProtection="1">
      <alignment horizontal="left" vertical="top" wrapText="1"/>
      <protection locked="0"/>
    </xf>
    <xf numFmtId="0" fontId="20" fillId="12" borderId="80" xfId="1" applyFont="1" applyFill="1" applyBorder="1" applyAlignment="1" applyProtection="1">
      <alignment horizontal="left" vertical="top" wrapText="1"/>
      <protection locked="0"/>
    </xf>
    <xf numFmtId="0" fontId="19" fillId="12" borderId="73" xfId="0" applyFont="1" applyFill="1" applyBorder="1" applyAlignment="1" applyProtection="1">
      <alignment horizontal="center" vertical="center" wrapText="1"/>
      <protection locked="0"/>
    </xf>
    <xf numFmtId="0" fontId="19" fillId="12" borderId="74" xfId="0" applyFont="1" applyFill="1" applyBorder="1" applyAlignment="1" applyProtection="1">
      <alignment horizontal="center" vertical="center" wrapText="1"/>
      <protection locked="0"/>
    </xf>
    <xf numFmtId="0" fontId="19" fillId="12" borderId="75" xfId="0" applyFont="1" applyFill="1" applyBorder="1" applyAlignment="1" applyProtection="1">
      <alignment horizontal="center" vertical="center" wrapText="1"/>
      <protection locked="0"/>
    </xf>
    <xf numFmtId="0" fontId="11" fillId="0" borderId="0" xfId="0" applyFont="1" applyAlignment="1" applyProtection="1">
      <alignment horizontal="left" vertical="center" wrapText="1"/>
    </xf>
    <xf numFmtId="0" fontId="21" fillId="12" borderId="76" xfId="1" applyFont="1" applyFill="1" applyBorder="1" applyAlignment="1" applyProtection="1">
      <alignment horizontal="left" vertical="top" wrapText="1"/>
      <protection locked="0"/>
    </xf>
    <xf numFmtId="0" fontId="21" fillId="12" borderId="0" xfId="1" applyFont="1" applyFill="1" applyBorder="1" applyAlignment="1" applyProtection="1">
      <alignment horizontal="left" vertical="top"/>
      <protection locked="0"/>
    </xf>
    <xf numFmtId="0" fontId="21" fillId="12" borderId="77" xfId="1" applyFont="1" applyFill="1" applyBorder="1" applyAlignment="1" applyProtection="1">
      <alignment horizontal="left" vertical="top"/>
      <protection locked="0"/>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11" fillId="0" borderId="0" xfId="0" applyFont="1" applyAlignment="1">
      <alignment horizontal="left" vertical="center" wrapText="1"/>
    </xf>
    <xf numFmtId="0" fontId="5" fillId="2" borderId="10" xfId="0" applyFont="1" applyFill="1" applyBorder="1" applyAlignment="1" applyProtection="1">
      <alignment horizontal="center" vertical="center" wrapText="1"/>
    </xf>
    <xf numFmtId="0" fontId="5" fillId="2" borderId="11" xfId="0" applyFont="1" applyFill="1" applyBorder="1" applyAlignment="1" applyProtection="1">
      <alignment horizontal="center" vertical="center" wrapText="1"/>
    </xf>
    <xf numFmtId="0" fontId="5" fillId="2" borderId="12"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xf>
    <xf numFmtId="0" fontId="5" fillId="2" borderId="13" xfId="0" applyFont="1" applyFill="1" applyBorder="1" applyAlignment="1" applyProtection="1">
      <alignment horizontal="center" vertical="center" wrapText="1"/>
    </xf>
    <xf numFmtId="0" fontId="5" fillId="2" borderId="15" xfId="0" applyFont="1" applyFill="1" applyBorder="1" applyAlignment="1" applyProtection="1">
      <alignment horizontal="center" vertical="center" wrapText="1"/>
    </xf>
    <xf numFmtId="0" fontId="11" fillId="0" borderId="0" xfId="0" applyFont="1" applyAlignment="1" applyProtection="1">
      <alignment horizontal="left" wrapText="1"/>
      <protection locked="0"/>
    </xf>
    <xf numFmtId="0" fontId="5" fillId="7" borderId="24" xfId="0" applyFont="1" applyFill="1" applyBorder="1" applyAlignment="1" applyProtection="1">
      <alignment horizontal="center" vertical="center"/>
      <protection locked="0"/>
    </xf>
    <xf numFmtId="0" fontId="5" fillId="7" borderId="84" xfId="0" applyFont="1" applyFill="1" applyBorder="1" applyAlignment="1" applyProtection="1">
      <alignment horizontal="center" vertical="center"/>
      <protection locked="0"/>
    </xf>
    <xf numFmtId="0" fontId="11" fillId="0" borderId="0" xfId="0" applyFont="1" applyAlignment="1" applyProtection="1">
      <alignment horizontal="left" wrapText="1"/>
    </xf>
    <xf numFmtId="0" fontId="0" fillId="4" borderId="31" xfId="0" applyFill="1" applyBorder="1" applyAlignment="1" applyProtection="1">
      <alignment horizontal="left" vertical="top" wrapText="1"/>
    </xf>
    <xf numFmtId="0" fontId="0" fillId="4" borderId="32" xfId="0" applyFill="1" applyBorder="1" applyAlignment="1" applyProtection="1">
      <alignment horizontal="left" vertical="top" wrapText="1"/>
    </xf>
    <xf numFmtId="0" fontId="0" fillId="5" borderId="33" xfId="0" applyFill="1" applyBorder="1" applyAlignment="1" applyProtection="1">
      <alignment horizontal="left" vertical="top" wrapText="1"/>
    </xf>
    <xf numFmtId="0" fontId="0" fillId="5" borderId="26" xfId="0" applyFill="1" applyBorder="1" applyAlignment="1" applyProtection="1">
      <alignment horizontal="left" vertical="top" wrapText="1"/>
    </xf>
    <xf numFmtId="0" fontId="5" fillId="2" borderId="6" xfId="0" applyFont="1" applyFill="1" applyBorder="1" applyAlignment="1" applyProtection="1">
      <alignment horizontal="center" vertical="center" wrapText="1"/>
    </xf>
    <xf numFmtId="0" fontId="5" fillId="2" borderId="7" xfId="0" applyFont="1" applyFill="1" applyBorder="1" applyAlignment="1" applyProtection="1">
      <alignment horizontal="center" vertical="center" wrapText="1"/>
    </xf>
    <xf numFmtId="0" fontId="5" fillId="2" borderId="8" xfId="0" applyFont="1" applyFill="1" applyBorder="1" applyAlignment="1" applyProtection="1">
      <alignment horizontal="center" vertical="center" wrapText="1"/>
    </xf>
  </cellXfs>
  <cellStyles count="4">
    <cellStyle name="Hyperlink" xfId="1" builtinId="8"/>
    <cellStyle name="Normal" xfId="0" builtinId="0"/>
    <cellStyle name="Normal 2" xfId="2"/>
    <cellStyle name="Percent" xfId="3" builtinId="5"/>
  </cellStyles>
  <dxfs count="4">
    <dxf>
      <font>
        <color rgb="FF9C0006"/>
      </font>
      <fill>
        <patternFill>
          <bgColor rgb="FFFFC7CE"/>
        </patternFill>
      </fill>
    </dxf>
    <dxf>
      <fill>
        <patternFill patternType="lightTrellis">
          <bgColor theme="0"/>
        </patternFill>
      </fill>
    </dxf>
    <dxf>
      <fill>
        <patternFill patternType="lightTrellis">
          <bgColor theme="0"/>
        </patternFill>
      </fill>
    </dxf>
    <dxf>
      <fill>
        <patternFill patternType="lightTrellis">
          <bgColor theme="0"/>
        </patternFill>
      </fill>
    </dxf>
  </dxfs>
  <tableStyles count="0" defaultTableStyle="TableStyleMedium2" defaultPivotStyle="PivotStyleLight16"/>
  <colors>
    <mruColors>
      <color rgb="FF006F51"/>
      <color rgb="FFDDDDDD"/>
      <color rgb="FFFFFFFF"/>
      <color rgb="FF00C491"/>
      <color rgb="FFAFAB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hyperlink" Target="#'Single Sheet'!A1"/><Relationship Id="rId2" Type="http://schemas.openxmlformats.org/officeDocument/2006/relationships/image" Target="../media/image1.png"/><Relationship Id="rId1" Type="http://schemas.openxmlformats.org/officeDocument/2006/relationships/hyperlink" Target="#'Front page'!A1"/><Relationship Id="rId4" Type="http://schemas.openxmlformats.org/officeDocument/2006/relationships/hyperlink" Target="#'Version Notes V3.0 (hide)'!A1"/></Relationships>
</file>

<file path=xl/drawings/_rels/drawing2.xml.rels><?xml version="1.0" encoding="UTF-8" standalone="yes"?>
<Relationships xmlns="http://schemas.openxmlformats.org/package/2006/relationships"><Relationship Id="rId3" Type="http://schemas.openxmlformats.org/officeDocument/2006/relationships/hyperlink" Target="#'Single Sheet'!A1"/><Relationship Id="rId2" Type="http://schemas.openxmlformats.org/officeDocument/2006/relationships/image" Target="../media/image1.png"/><Relationship Id="rId1" Type="http://schemas.openxmlformats.org/officeDocument/2006/relationships/hyperlink" Target="#'Active ingredients'!A1"/><Relationship Id="rId4" Type="http://schemas.openxmlformats.org/officeDocument/2006/relationships/hyperlink" Target="#'Front page'!A1"/></Relationships>
</file>

<file path=xl/drawings/_rels/drawing3.xml.rels><?xml version="1.0" encoding="UTF-8" standalone="yes"?>
<Relationships xmlns="http://schemas.openxmlformats.org/package/2006/relationships"><Relationship Id="rId3" Type="http://schemas.openxmlformats.org/officeDocument/2006/relationships/hyperlink" Target="#'Single Sheet'!A1"/><Relationship Id="rId2" Type="http://schemas.openxmlformats.org/officeDocument/2006/relationships/image" Target="../media/image1.png"/><Relationship Id="rId1" Type="http://schemas.openxmlformats.org/officeDocument/2006/relationships/hyperlink" Target="#' Label Info (alt)'!A1"/><Relationship Id="rId4" Type="http://schemas.openxmlformats.org/officeDocument/2006/relationships/hyperlink" Target="#'Front page'!A1"/></Relationships>
</file>

<file path=xl/drawings/_rels/drawing4.xml.rels><?xml version="1.0" encoding="UTF-8" standalone="yes"?>
<Relationships xmlns="http://schemas.openxmlformats.org/package/2006/relationships"><Relationship Id="rId3" Type="http://schemas.openxmlformats.org/officeDocument/2006/relationships/hyperlink" Target="#'Single Sheet'!A1"/><Relationship Id="rId2" Type="http://schemas.openxmlformats.org/officeDocument/2006/relationships/image" Target="../media/image1.png"/><Relationship Id="rId1" Type="http://schemas.openxmlformats.org/officeDocument/2006/relationships/hyperlink" Target="#'Product info'!A1"/><Relationship Id="rId4" Type="http://schemas.openxmlformats.org/officeDocument/2006/relationships/hyperlink" Target="#'Front page'!A1"/></Relationships>
</file>

<file path=xl/drawings/_rels/drawing5.xml.rels><?xml version="1.0" encoding="UTF-8" standalone="yes"?>
<Relationships xmlns="http://schemas.openxmlformats.org/package/2006/relationships"><Relationship Id="rId3" Type="http://schemas.openxmlformats.org/officeDocument/2006/relationships/hyperlink" Target="#'Front page'!A1"/><Relationship Id="rId2" Type="http://schemas.openxmlformats.org/officeDocument/2006/relationships/image" Target="../media/image1.png"/><Relationship Id="rId1" Type="http://schemas.openxmlformats.org/officeDocument/2006/relationships/hyperlink" Target="#'Single Sheet'!A1"/></Relationships>
</file>

<file path=xl/drawings/_rels/drawing7.xml.rels><?xml version="1.0" encoding="UTF-8" standalone="yes"?>
<Relationships xmlns="http://schemas.openxmlformats.org/package/2006/relationships"><Relationship Id="rId1" Type="http://schemas.openxmlformats.org/officeDocument/2006/relationships/hyperlink" Target="#'Front page'!A1"/></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275167</xdr:colOff>
      <xdr:row>8</xdr:row>
      <xdr:rowOff>158750</xdr:rowOff>
    </xdr:from>
    <xdr:to>
      <xdr:col>4</xdr:col>
      <xdr:colOff>804331</xdr:colOff>
      <xdr:row>12</xdr:row>
      <xdr:rowOff>63500</xdr:rowOff>
    </xdr:to>
    <xdr:sp macro="" textlink="">
      <xdr:nvSpPr>
        <xdr:cNvPr id="19" name="Right Arrow 18">
          <a:extLst>
            <a:ext uri="{FF2B5EF4-FFF2-40B4-BE49-F238E27FC236}">
              <a16:creationId xmlns:a16="http://schemas.microsoft.com/office/drawing/2014/main" xmlns="" id="{00000000-0008-0000-0000-000013000000}"/>
            </a:ext>
          </a:extLst>
        </xdr:cNvPr>
        <xdr:cNvSpPr/>
      </xdr:nvSpPr>
      <xdr:spPr>
        <a:xfrm rot="16200000">
          <a:off x="7127874" y="2153710"/>
          <a:ext cx="1047750" cy="529164"/>
        </a:xfrm>
        <a:prstGeom prst="rightArrow">
          <a:avLst/>
        </a:prstGeom>
        <a:solidFill>
          <a:schemeClr val="tx2">
            <a:lumMod val="20000"/>
            <a:lumOff val="80000"/>
          </a:schemeClr>
        </a:solidFill>
        <a:ln w="19050">
          <a:solidFill>
            <a:srgbClr val="006F5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402163</xdr:colOff>
      <xdr:row>8</xdr:row>
      <xdr:rowOff>42336</xdr:rowOff>
    </xdr:from>
    <xdr:to>
      <xdr:col>4</xdr:col>
      <xdr:colOff>762002</xdr:colOff>
      <xdr:row>12</xdr:row>
      <xdr:rowOff>63501</xdr:rowOff>
    </xdr:to>
    <xdr:sp macro="" textlink="">
      <xdr:nvSpPr>
        <xdr:cNvPr id="9" name="TextBox 8">
          <a:extLst>
            <a:ext uri="{FF2B5EF4-FFF2-40B4-BE49-F238E27FC236}">
              <a16:creationId xmlns:a16="http://schemas.microsoft.com/office/drawing/2014/main" xmlns="" id="{00000000-0008-0000-0000-000009000000}"/>
            </a:ext>
          </a:extLst>
        </xdr:cNvPr>
        <xdr:cNvSpPr txBox="1"/>
      </xdr:nvSpPr>
      <xdr:spPr>
        <a:xfrm rot="16200000">
          <a:off x="7112000" y="2180166"/>
          <a:ext cx="1164165" cy="3598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a:t>Click</a:t>
          </a:r>
          <a:r>
            <a:rPr lang="en-US" sz="1100" b="0" baseline="0"/>
            <a:t> here for:</a:t>
          </a:r>
          <a:endParaRPr lang="en-US" sz="1100" b="0"/>
        </a:p>
      </xdr:txBody>
    </xdr:sp>
    <xdr:clientData/>
  </xdr:twoCellAnchor>
  <xdr:twoCellAnchor>
    <xdr:from>
      <xdr:col>3</xdr:col>
      <xdr:colOff>222250</xdr:colOff>
      <xdr:row>8</xdr:row>
      <xdr:rowOff>148167</xdr:rowOff>
    </xdr:from>
    <xdr:to>
      <xdr:col>3</xdr:col>
      <xdr:colOff>751414</xdr:colOff>
      <xdr:row>12</xdr:row>
      <xdr:rowOff>52917</xdr:rowOff>
    </xdr:to>
    <xdr:sp macro="" textlink="">
      <xdr:nvSpPr>
        <xdr:cNvPr id="18" name="Right Arrow 17">
          <a:extLst>
            <a:ext uri="{FF2B5EF4-FFF2-40B4-BE49-F238E27FC236}">
              <a16:creationId xmlns:a16="http://schemas.microsoft.com/office/drawing/2014/main" xmlns="" id="{00000000-0008-0000-0000-000012000000}"/>
            </a:ext>
          </a:extLst>
        </xdr:cNvPr>
        <xdr:cNvSpPr/>
      </xdr:nvSpPr>
      <xdr:spPr>
        <a:xfrm rot="16200000">
          <a:off x="6027207" y="2143127"/>
          <a:ext cx="1047750" cy="529164"/>
        </a:xfrm>
        <a:prstGeom prst="rightArrow">
          <a:avLst/>
        </a:prstGeom>
        <a:solidFill>
          <a:schemeClr val="tx2">
            <a:lumMod val="20000"/>
            <a:lumOff val="80000"/>
          </a:schemeClr>
        </a:solidFill>
        <a:ln w="19050">
          <a:solidFill>
            <a:srgbClr val="006F5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211669</xdr:colOff>
      <xdr:row>8</xdr:row>
      <xdr:rowOff>148166</xdr:rowOff>
    </xdr:from>
    <xdr:to>
      <xdr:col>2</xdr:col>
      <xdr:colOff>740833</xdr:colOff>
      <xdr:row>12</xdr:row>
      <xdr:rowOff>52916</xdr:rowOff>
    </xdr:to>
    <xdr:sp macro="" textlink="">
      <xdr:nvSpPr>
        <xdr:cNvPr id="15" name="Right Arrow 14">
          <a:extLst>
            <a:ext uri="{FF2B5EF4-FFF2-40B4-BE49-F238E27FC236}">
              <a16:creationId xmlns:a16="http://schemas.microsoft.com/office/drawing/2014/main" xmlns="" id="{00000000-0008-0000-0000-00000F000000}"/>
            </a:ext>
          </a:extLst>
        </xdr:cNvPr>
        <xdr:cNvSpPr/>
      </xdr:nvSpPr>
      <xdr:spPr>
        <a:xfrm rot="16200000">
          <a:off x="4968876" y="2143126"/>
          <a:ext cx="1047750" cy="529164"/>
        </a:xfrm>
        <a:prstGeom prst="rightArrow">
          <a:avLst/>
        </a:prstGeom>
        <a:solidFill>
          <a:schemeClr val="tx2">
            <a:lumMod val="20000"/>
            <a:lumOff val="80000"/>
          </a:schemeClr>
        </a:solidFill>
        <a:ln w="19050">
          <a:solidFill>
            <a:srgbClr val="006F5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xdr:col>
      <xdr:colOff>359832</xdr:colOff>
      <xdr:row>1</xdr:row>
      <xdr:rowOff>63498</xdr:rowOff>
    </xdr:from>
    <xdr:to>
      <xdr:col>3</xdr:col>
      <xdr:colOff>652249</xdr:colOff>
      <xdr:row>3</xdr:row>
      <xdr:rowOff>359477</xdr:rowOff>
    </xdr:to>
    <xdr:pic>
      <xdr:nvPicPr>
        <xdr:cNvPr id="3" name="Picture 2">
          <a:hlinkClick xmlns:r="http://schemas.openxmlformats.org/officeDocument/2006/relationships" r:id="rId1"/>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079749" y="370415"/>
          <a:ext cx="3657917" cy="784929"/>
        </a:xfrm>
        <a:prstGeom prst="rect">
          <a:avLst/>
        </a:prstGeom>
        <a:solidFill>
          <a:srgbClr val="006F51"/>
        </a:solidFill>
      </xdr:spPr>
    </xdr:pic>
    <xdr:clientData/>
  </xdr:twoCellAnchor>
  <xdr:oneCellAnchor>
    <xdr:from>
      <xdr:col>2</xdr:col>
      <xdr:colOff>311671</xdr:colOff>
      <xdr:row>4</xdr:row>
      <xdr:rowOff>296331</xdr:rowOff>
    </xdr:from>
    <xdr:ext cx="2379177" cy="405432"/>
    <xdr:sp macro="" textlink="">
      <xdr:nvSpPr>
        <xdr:cNvPr id="4" name="TextBox 3">
          <a:hlinkClick xmlns:r="http://schemas.openxmlformats.org/officeDocument/2006/relationships" r:id="rId3"/>
          <a:extLst>
            <a:ext uri="{FF2B5EF4-FFF2-40B4-BE49-F238E27FC236}">
              <a16:creationId xmlns:a16="http://schemas.microsoft.com/office/drawing/2014/main" xmlns="" id="{00000000-0008-0000-0000-000004000000}"/>
            </a:ext>
          </a:extLst>
        </xdr:cNvPr>
        <xdr:cNvSpPr txBox="1"/>
      </xdr:nvSpPr>
      <xdr:spPr>
        <a:xfrm>
          <a:off x="5349338" y="1545164"/>
          <a:ext cx="2379177" cy="405432"/>
        </a:xfrm>
        <a:prstGeom prst="rect">
          <a:avLst/>
        </a:prstGeom>
        <a:solidFill>
          <a:schemeClr val="bg2"/>
        </a:solidFill>
        <a:ln w="28575">
          <a:solidFill>
            <a:srgbClr val="006F5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2000" b="1">
              <a:solidFill>
                <a:srgbClr val="C00000"/>
              </a:solidFill>
            </a:rPr>
            <a:t>Single Product Sheet</a:t>
          </a:r>
        </a:p>
      </xdr:txBody>
    </xdr:sp>
    <xdr:clientData/>
  </xdr:oneCellAnchor>
  <xdr:twoCellAnchor>
    <xdr:from>
      <xdr:col>2</xdr:col>
      <xdr:colOff>1009648</xdr:colOff>
      <xdr:row>4</xdr:row>
      <xdr:rowOff>33864</xdr:rowOff>
    </xdr:from>
    <xdr:to>
      <xdr:col>3</xdr:col>
      <xdr:colOff>999065</xdr:colOff>
      <xdr:row>5</xdr:row>
      <xdr:rowOff>52914</xdr:rowOff>
    </xdr:to>
    <xdr:sp macro="" textlink="">
      <xdr:nvSpPr>
        <xdr:cNvPr id="2" name="TextBox 1">
          <a:extLst>
            <a:ext uri="{FF2B5EF4-FFF2-40B4-BE49-F238E27FC236}">
              <a16:creationId xmlns:a16="http://schemas.microsoft.com/office/drawing/2014/main" xmlns="" id="{00000000-0008-0000-0000-000002000000}"/>
            </a:ext>
          </a:extLst>
        </xdr:cNvPr>
        <xdr:cNvSpPr txBox="1"/>
      </xdr:nvSpPr>
      <xdr:spPr>
        <a:xfrm>
          <a:off x="6047315" y="1282697"/>
          <a:ext cx="1037167" cy="4212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Click</a:t>
          </a:r>
          <a:r>
            <a:rPr lang="en-US" sz="1100" b="1" baseline="0"/>
            <a:t> here for:</a:t>
          </a:r>
          <a:endParaRPr lang="en-US" sz="1100" b="1"/>
        </a:p>
      </xdr:txBody>
    </xdr:sp>
    <xdr:clientData/>
  </xdr:twoCellAnchor>
  <xdr:twoCellAnchor>
    <xdr:from>
      <xdr:col>2</xdr:col>
      <xdr:colOff>338667</xdr:colOff>
      <xdr:row>8</xdr:row>
      <xdr:rowOff>95250</xdr:rowOff>
    </xdr:from>
    <xdr:to>
      <xdr:col>2</xdr:col>
      <xdr:colOff>613833</xdr:colOff>
      <xdr:row>12</xdr:row>
      <xdr:rowOff>52917</xdr:rowOff>
    </xdr:to>
    <xdr:sp macro="" textlink="">
      <xdr:nvSpPr>
        <xdr:cNvPr id="7" name="TextBox 6">
          <a:extLst>
            <a:ext uri="{FF2B5EF4-FFF2-40B4-BE49-F238E27FC236}">
              <a16:creationId xmlns:a16="http://schemas.microsoft.com/office/drawing/2014/main" xmlns="" id="{00000000-0008-0000-0000-000007000000}"/>
            </a:ext>
          </a:extLst>
        </xdr:cNvPr>
        <xdr:cNvSpPr txBox="1"/>
      </xdr:nvSpPr>
      <xdr:spPr>
        <a:xfrm rot="16200000">
          <a:off x="4942416" y="2243668"/>
          <a:ext cx="1100667" cy="275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a:t>Click</a:t>
          </a:r>
          <a:r>
            <a:rPr lang="en-US" sz="1100" b="0" baseline="0"/>
            <a:t> here for:</a:t>
          </a:r>
          <a:endParaRPr lang="en-US" sz="1100" b="0"/>
        </a:p>
      </xdr:txBody>
    </xdr:sp>
    <xdr:clientData/>
  </xdr:twoCellAnchor>
  <xdr:twoCellAnchor>
    <xdr:from>
      <xdr:col>3</xdr:col>
      <xdr:colOff>338666</xdr:colOff>
      <xdr:row>8</xdr:row>
      <xdr:rowOff>95252</xdr:rowOff>
    </xdr:from>
    <xdr:to>
      <xdr:col>3</xdr:col>
      <xdr:colOff>613832</xdr:colOff>
      <xdr:row>12</xdr:row>
      <xdr:rowOff>52919</xdr:rowOff>
    </xdr:to>
    <xdr:sp macro="" textlink="">
      <xdr:nvSpPr>
        <xdr:cNvPr id="8" name="TextBox 7">
          <a:extLst>
            <a:ext uri="{FF2B5EF4-FFF2-40B4-BE49-F238E27FC236}">
              <a16:creationId xmlns:a16="http://schemas.microsoft.com/office/drawing/2014/main" xmlns="" id="{00000000-0008-0000-0000-000008000000}"/>
            </a:ext>
          </a:extLst>
        </xdr:cNvPr>
        <xdr:cNvSpPr txBox="1"/>
      </xdr:nvSpPr>
      <xdr:spPr>
        <a:xfrm rot="16200000">
          <a:off x="5990165" y="2243670"/>
          <a:ext cx="1100667" cy="275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a:t>Click</a:t>
          </a:r>
          <a:r>
            <a:rPr lang="en-US" sz="1100" b="0" baseline="0"/>
            <a:t> here for:</a:t>
          </a:r>
          <a:endParaRPr lang="en-US" sz="1100" b="0"/>
        </a:p>
      </xdr:txBody>
    </xdr:sp>
    <xdr:clientData/>
  </xdr:twoCellAnchor>
  <xdr:twoCellAnchor>
    <xdr:from>
      <xdr:col>0</xdr:col>
      <xdr:colOff>1640416</xdr:colOff>
      <xdr:row>0</xdr:row>
      <xdr:rowOff>42334</xdr:rowOff>
    </xdr:from>
    <xdr:to>
      <xdr:col>0</xdr:col>
      <xdr:colOff>2677583</xdr:colOff>
      <xdr:row>0</xdr:row>
      <xdr:rowOff>275167</xdr:rowOff>
    </xdr:to>
    <xdr:sp macro="" textlink="">
      <xdr:nvSpPr>
        <xdr:cNvPr id="6" name="TextBox 5">
          <a:hlinkClick xmlns:r="http://schemas.openxmlformats.org/officeDocument/2006/relationships" r:id="rId4"/>
          <a:extLst>
            <a:ext uri="{FF2B5EF4-FFF2-40B4-BE49-F238E27FC236}">
              <a16:creationId xmlns:a16="http://schemas.microsoft.com/office/drawing/2014/main" xmlns="" id="{00000000-0008-0000-0000-000006000000}"/>
            </a:ext>
          </a:extLst>
        </xdr:cNvPr>
        <xdr:cNvSpPr txBox="1"/>
      </xdr:nvSpPr>
      <xdr:spPr>
        <a:xfrm>
          <a:off x="1640416" y="42334"/>
          <a:ext cx="1037167" cy="232833"/>
        </a:xfrm>
        <a:prstGeom prst="rect">
          <a:avLst/>
        </a:prstGeom>
        <a:solidFill>
          <a:schemeClr val="accent4">
            <a:lumMod val="20000"/>
            <a:lumOff val="80000"/>
          </a:schemeClr>
        </a:solidFill>
        <a:ln w="38100">
          <a:solidFill>
            <a:srgbClr val="FFFFFF"/>
          </a:solidFill>
        </a:ln>
      </xdr:spPr>
      <xdr:style>
        <a:lnRef idx="1">
          <a:schemeClr val="accent3"/>
        </a:lnRef>
        <a:fillRef idx="2">
          <a:schemeClr val="accent3"/>
        </a:fillRef>
        <a:effectRef idx="1">
          <a:schemeClr val="accent3"/>
        </a:effectRef>
        <a:fontRef idx="minor">
          <a:schemeClr val="dk1"/>
        </a:fontRef>
      </xdr:style>
      <xdr:txBody>
        <a:bodyPr vertOverflow="clip" horzOverflow="clip" wrap="square" rtlCol="0" anchor="t"/>
        <a:lstStyle/>
        <a:p>
          <a:pPr algn="ctr"/>
          <a:r>
            <a:rPr lang="en-US" sz="1100" b="1">
              <a:solidFill>
                <a:srgbClr val="006F51"/>
              </a:solidFill>
            </a:rPr>
            <a:t>Version Notes</a:t>
          </a:r>
        </a:p>
      </xdr:txBody>
    </xdr:sp>
    <xdr:clientData/>
  </xdr:twoCellAnchor>
  <xdr:oneCellAnchor>
    <xdr:from>
      <xdr:col>1</xdr:col>
      <xdr:colOff>402167</xdr:colOff>
      <xdr:row>4</xdr:row>
      <xdr:rowOff>296331</xdr:rowOff>
    </xdr:from>
    <xdr:ext cx="1586590" cy="560916"/>
    <xdr:sp macro="" textlink="">
      <xdr:nvSpPr>
        <xdr:cNvPr id="14" name="TextBox 13">
          <a:extLst>
            <a:ext uri="{FF2B5EF4-FFF2-40B4-BE49-F238E27FC236}">
              <a16:creationId xmlns:a16="http://schemas.microsoft.com/office/drawing/2014/main" xmlns="" id="{00000000-0008-0000-0000-00000E000000}"/>
            </a:ext>
          </a:extLst>
        </xdr:cNvPr>
        <xdr:cNvSpPr txBox="1"/>
      </xdr:nvSpPr>
      <xdr:spPr>
        <a:xfrm>
          <a:off x="3122084" y="1545164"/>
          <a:ext cx="1586590" cy="560916"/>
        </a:xfrm>
        <a:prstGeom prst="rect">
          <a:avLst/>
        </a:prstGeom>
        <a:solidFill>
          <a:schemeClr val="accent4">
            <a:lumMod val="20000"/>
            <a:lumOff val="80000"/>
          </a:schemeClr>
        </a:solidFill>
        <a:ln w="28575">
          <a:solidFill>
            <a:srgbClr val="006F5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en-US" sz="2000" b="1">
              <a:solidFill>
                <a:srgbClr val="C00000"/>
              </a:solidFill>
            </a:rPr>
            <a:t>MAIN</a:t>
          </a:r>
          <a:r>
            <a:rPr lang="en-US" sz="2000" b="1" baseline="0">
              <a:solidFill>
                <a:srgbClr val="C00000"/>
              </a:solidFill>
            </a:rPr>
            <a:t> PAGE</a:t>
          </a:r>
          <a:endParaRPr lang="en-US" sz="2000" b="1">
            <a:solidFill>
              <a:srgbClr val="C00000"/>
            </a:solidFill>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143932</xdr:colOff>
      <xdr:row>1</xdr:row>
      <xdr:rowOff>44450</xdr:rowOff>
    </xdr:from>
    <xdr:to>
      <xdr:col>3</xdr:col>
      <xdr:colOff>153775</xdr:colOff>
      <xdr:row>3</xdr:row>
      <xdr:rowOff>272061</xdr:rowOff>
    </xdr:to>
    <xdr:pic>
      <xdr:nvPicPr>
        <xdr:cNvPr id="2" name="Picture 1">
          <a:hlinkClick xmlns:r="http://schemas.openxmlformats.org/officeDocument/2006/relationships" r:id="rId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863849" y="351367"/>
          <a:ext cx="3703426" cy="767361"/>
        </a:xfrm>
        <a:prstGeom prst="rect">
          <a:avLst/>
        </a:prstGeom>
        <a:solidFill>
          <a:srgbClr val="006F51"/>
        </a:solidFill>
      </xdr:spPr>
    </xdr:pic>
    <xdr:clientData/>
  </xdr:twoCellAnchor>
  <xdr:oneCellAnchor>
    <xdr:from>
      <xdr:col>4</xdr:col>
      <xdr:colOff>337899</xdr:colOff>
      <xdr:row>1</xdr:row>
      <xdr:rowOff>44450</xdr:rowOff>
    </xdr:from>
    <xdr:ext cx="1627177" cy="718530"/>
    <xdr:sp macro="" textlink="">
      <xdr:nvSpPr>
        <xdr:cNvPr id="4" name="TextBox 3">
          <a:extLst>
            <a:ext uri="{FF2B5EF4-FFF2-40B4-BE49-F238E27FC236}">
              <a16:creationId xmlns:a16="http://schemas.microsoft.com/office/drawing/2014/main" xmlns="" id="{00000000-0008-0000-0100-000004000000}"/>
            </a:ext>
          </a:extLst>
        </xdr:cNvPr>
        <xdr:cNvSpPr txBox="1"/>
      </xdr:nvSpPr>
      <xdr:spPr>
        <a:xfrm>
          <a:off x="7703899" y="351367"/>
          <a:ext cx="1627177" cy="718530"/>
        </a:xfrm>
        <a:prstGeom prst="rect">
          <a:avLst/>
        </a:prstGeom>
        <a:solidFill>
          <a:schemeClr val="accent2">
            <a:lumMod val="20000"/>
            <a:lumOff val="80000"/>
          </a:schemeClr>
        </a:solidFill>
        <a:ln w="28575">
          <a:solidFill>
            <a:srgbClr val="006F5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2000" b="1">
              <a:solidFill>
                <a:srgbClr val="C00000"/>
              </a:solidFill>
            </a:rPr>
            <a:t>ACTIVE</a:t>
          </a:r>
        </a:p>
        <a:p>
          <a:pPr algn="ctr"/>
          <a:r>
            <a:rPr lang="en-US" sz="2000" b="1">
              <a:solidFill>
                <a:srgbClr val="C00000"/>
              </a:solidFill>
            </a:rPr>
            <a:t>INGREDIENTS</a:t>
          </a:r>
        </a:p>
      </xdr:txBody>
    </xdr:sp>
    <xdr:clientData/>
  </xdr:oneCellAnchor>
  <xdr:oneCellAnchor>
    <xdr:from>
      <xdr:col>3</xdr:col>
      <xdr:colOff>914399</xdr:colOff>
      <xdr:row>4</xdr:row>
      <xdr:rowOff>72807</xdr:rowOff>
    </xdr:from>
    <xdr:ext cx="2379177" cy="405432"/>
    <xdr:sp macro="" textlink="">
      <xdr:nvSpPr>
        <xdr:cNvPr id="5" name="TextBox 4">
          <a:hlinkClick xmlns:r="http://schemas.openxmlformats.org/officeDocument/2006/relationships" r:id="rId3"/>
          <a:extLst>
            <a:ext uri="{FF2B5EF4-FFF2-40B4-BE49-F238E27FC236}">
              <a16:creationId xmlns:a16="http://schemas.microsoft.com/office/drawing/2014/main" xmlns="" id="{00000000-0008-0000-0100-000005000000}"/>
            </a:ext>
          </a:extLst>
        </xdr:cNvPr>
        <xdr:cNvSpPr txBox="1"/>
      </xdr:nvSpPr>
      <xdr:spPr>
        <a:xfrm>
          <a:off x="7327899" y="1321640"/>
          <a:ext cx="2379177" cy="405432"/>
        </a:xfrm>
        <a:prstGeom prst="rect">
          <a:avLst/>
        </a:prstGeom>
        <a:solidFill>
          <a:schemeClr val="bg2"/>
        </a:solidFill>
        <a:ln w="28575">
          <a:solidFill>
            <a:srgbClr val="006F5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2000" b="1">
              <a:solidFill>
                <a:srgbClr val="C00000"/>
              </a:solidFill>
            </a:rPr>
            <a:t>Single Product Sheet</a:t>
          </a:r>
        </a:p>
      </xdr:txBody>
    </xdr:sp>
    <xdr:clientData/>
  </xdr:oneCellAnchor>
  <xdr:oneCellAnchor>
    <xdr:from>
      <xdr:col>1</xdr:col>
      <xdr:colOff>169333</xdr:colOff>
      <xdr:row>5</xdr:row>
      <xdr:rowOff>21167</xdr:rowOff>
    </xdr:from>
    <xdr:ext cx="2010833" cy="404282"/>
    <xdr:sp macro="" textlink="">
      <xdr:nvSpPr>
        <xdr:cNvPr id="6" name="TextBox 5">
          <a:hlinkClick xmlns:r="http://schemas.openxmlformats.org/officeDocument/2006/relationships" r:id="rId4"/>
          <a:extLst>
            <a:ext uri="{FF2B5EF4-FFF2-40B4-BE49-F238E27FC236}">
              <a16:creationId xmlns:a16="http://schemas.microsoft.com/office/drawing/2014/main" xmlns="" id="{00000000-0008-0000-0100-000006000000}"/>
            </a:ext>
          </a:extLst>
        </xdr:cNvPr>
        <xdr:cNvSpPr txBox="1"/>
      </xdr:nvSpPr>
      <xdr:spPr>
        <a:xfrm>
          <a:off x="2889250" y="1555750"/>
          <a:ext cx="2010833" cy="404282"/>
        </a:xfrm>
        <a:prstGeom prst="rect">
          <a:avLst/>
        </a:prstGeom>
        <a:solidFill>
          <a:schemeClr val="accent4">
            <a:lumMod val="20000"/>
            <a:lumOff val="80000"/>
          </a:schemeClr>
        </a:solidFill>
        <a:ln w="28575">
          <a:solidFill>
            <a:srgbClr val="006F5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en-US" sz="1600" b="1">
              <a:solidFill>
                <a:srgbClr val="C00000"/>
              </a:solidFill>
            </a:rPr>
            <a:t>Back to MAIN</a:t>
          </a:r>
          <a:r>
            <a:rPr lang="en-US" sz="1600" b="1" baseline="0">
              <a:solidFill>
                <a:srgbClr val="C00000"/>
              </a:solidFill>
            </a:rPr>
            <a:t> PAGE</a:t>
          </a:r>
          <a:endParaRPr lang="en-US" sz="1600" b="1">
            <a:solidFill>
              <a:srgbClr val="C00000"/>
            </a:solidFill>
          </a:endParaRP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116416</xdr:colOff>
      <xdr:row>1</xdr:row>
      <xdr:rowOff>49529</xdr:rowOff>
    </xdr:from>
    <xdr:to>
      <xdr:col>3</xdr:col>
      <xdr:colOff>351366</xdr:colOff>
      <xdr:row>3</xdr:row>
      <xdr:rowOff>284548</xdr:rowOff>
    </xdr:to>
    <xdr:pic>
      <xdr:nvPicPr>
        <xdr:cNvPr id="2" name="Picture 1">
          <a:hlinkClick xmlns:r="http://schemas.openxmlformats.org/officeDocument/2006/relationships" r:id="rId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836333" y="250612"/>
          <a:ext cx="3600450" cy="774769"/>
        </a:xfrm>
        <a:prstGeom prst="rect">
          <a:avLst/>
        </a:prstGeom>
        <a:solidFill>
          <a:srgbClr val="006F51"/>
        </a:solidFill>
      </xdr:spPr>
    </xdr:pic>
    <xdr:clientData/>
  </xdr:twoCellAnchor>
  <xdr:oneCellAnchor>
    <xdr:from>
      <xdr:col>6</xdr:col>
      <xdr:colOff>621782</xdr:colOff>
      <xdr:row>1</xdr:row>
      <xdr:rowOff>49529</xdr:rowOff>
    </xdr:from>
    <xdr:ext cx="1774846" cy="718530"/>
    <xdr:sp macro="" textlink="">
      <xdr:nvSpPr>
        <xdr:cNvPr id="5" name="TextBox 4">
          <a:extLst>
            <a:ext uri="{FF2B5EF4-FFF2-40B4-BE49-F238E27FC236}">
              <a16:creationId xmlns:a16="http://schemas.microsoft.com/office/drawing/2014/main" xmlns="" id="{00000000-0008-0000-0200-000005000000}"/>
            </a:ext>
          </a:extLst>
        </xdr:cNvPr>
        <xdr:cNvSpPr txBox="1"/>
      </xdr:nvSpPr>
      <xdr:spPr>
        <a:xfrm>
          <a:off x="9638782" y="250612"/>
          <a:ext cx="1774846" cy="718530"/>
        </a:xfrm>
        <a:prstGeom prst="rect">
          <a:avLst/>
        </a:prstGeom>
        <a:solidFill>
          <a:schemeClr val="accent6">
            <a:lumMod val="20000"/>
            <a:lumOff val="80000"/>
          </a:schemeClr>
        </a:solidFill>
        <a:ln w="28575">
          <a:solidFill>
            <a:srgbClr val="006F5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2000" b="1">
              <a:solidFill>
                <a:srgbClr val="C00000"/>
              </a:solidFill>
            </a:rPr>
            <a:t>LABEL</a:t>
          </a:r>
        </a:p>
        <a:p>
          <a:pPr algn="ctr"/>
          <a:r>
            <a:rPr lang="en-US" sz="2000" b="1">
              <a:solidFill>
                <a:srgbClr val="C00000"/>
              </a:solidFill>
            </a:rPr>
            <a:t>INFORMATION</a:t>
          </a:r>
        </a:p>
      </xdr:txBody>
    </xdr:sp>
    <xdr:clientData/>
  </xdr:oneCellAnchor>
  <xdr:oneCellAnchor>
    <xdr:from>
      <xdr:col>6</xdr:col>
      <xdr:colOff>319617</xdr:colOff>
      <xdr:row>4</xdr:row>
      <xdr:rowOff>91857</xdr:rowOff>
    </xdr:from>
    <xdr:ext cx="2379177" cy="405432"/>
    <xdr:sp macro="" textlink="">
      <xdr:nvSpPr>
        <xdr:cNvPr id="7" name="TextBox 6">
          <a:hlinkClick xmlns:r="http://schemas.openxmlformats.org/officeDocument/2006/relationships" r:id="rId3"/>
          <a:extLst>
            <a:ext uri="{FF2B5EF4-FFF2-40B4-BE49-F238E27FC236}">
              <a16:creationId xmlns:a16="http://schemas.microsoft.com/office/drawing/2014/main" xmlns="" id="{00000000-0008-0000-0200-000007000000}"/>
            </a:ext>
          </a:extLst>
        </xdr:cNvPr>
        <xdr:cNvSpPr txBox="1"/>
      </xdr:nvSpPr>
      <xdr:spPr>
        <a:xfrm>
          <a:off x="9336617" y="1340690"/>
          <a:ext cx="2379177" cy="405432"/>
        </a:xfrm>
        <a:prstGeom prst="rect">
          <a:avLst/>
        </a:prstGeom>
        <a:solidFill>
          <a:schemeClr val="bg2"/>
        </a:solidFill>
        <a:ln w="28575">
          <a:solidFill>
            <a:srgbClr val="006F5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2000" b="1">
              <a:solidFill>
                <a:srgbClr val="C00000"/>
              </a:solidFill>
            </a:rPr>
            <a:t>Single Product Sheet</a:t>
          </a:r>
        </a:p>
      </xdr:txBody>
    </xdr:sp>
    <xdr:clientData/>
  </xdr:oneCellAnchor>
  <xdr:oneCellAnchor>
    <xdr:from>
      <xdr:col>1</xdr:col>
      <xdr:colOff>190499</xdr:colOff>
      <xdr:row>5</xdr:row>
      <xdr:rowOff>271775</xdr:rowOff>
    </xdr:from>
    <xdr:ext cx="2010833" cy="404282"/>
    <xdr:sp macro="" textlink="">
      <xdr:nvSpPr>
        <xdr:cNvPr id="6" name="TextBox 5">
          <a:hlinkClick xmlns:r="http://schemas.openxmlformats.org/officeDocument/2006/relationships" r:id="rId4"/>
          <a:extLst>
            <a:ext uri="{FF2B5EF4-FFF2-40B4-BE49-F238E27FC236}">
              <a16:creationId xmlns:a16="http://schemas.microsoft.com/office/drawing/2014/main" xmlns="" id="{00000000-0008-0000-0200-000006000000}"/>
            </a:ext>
          </a:extLst>
        </xdr:cNvPr>
        <xdr:cNvSpPr txBox="1"/>
      </xdr:nvSpPr>
      <xdr:spPr>
        <a:xfrm>
          <a:off x="2910416" y="1922775"/>
          <a:ext cx="2010833" cy="404282"/>
        </a:xfrm>
        <a:prstGeom prst="rect">
          <a:avLst/>
        </a:prstGeom>
        <a:solidFill>
          <a:schemeClr val="accent4">
            <a:lumMod val="20000"/>
            <a:lumOff val="80000"/>
          </a:schemeClr>
        </a:solidFill>
        <a:ln w="28575">
          <a:solidFill>
            <a:srgbClr val="006F5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en-US" sz="1600" b="1">
              <a:solidFill>
                <a:srgbClr val="C00000"/>
              </a:solidFill>
            </a:rPr>
            <a:t>Back to MAIN</a:t>
          </a:r>
          <a:r>
            <a:rPr lang="en-US" sz="1600" b="1" baseline="0">
              <a:solidFill>
                <a:srgbClr val="C00000"/>
              </a:solidFill>
            </a:rPr>
            <a:t> PAGE</a:t>
          </a:r>
          <a:endParaRPr lang="en-US" sz="1600" b="1">
            <a:solidFill>
              <a:srgbClr val="C00000"/>
            </a:solidFill>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1</xdr:col>
      <xdr:colOff>162981</xdr:colOff>
      <xdr:row>1</xdr:row>
      <xdr:rowOff>57150</xdr:rowOff>
    </xdr:from>
    <xdr:to>
      <xdr:col>3</xdr:col>
      <xdr:colOff>463865</xdr:colOff>
      <xdr:row>3</xdr:row>
      <xdr:rowOff>297250</xdr:rowOff>
    </xdr:to>
    <xdr:pic>
      <xdr:nvPicPr>
        <xdr:cNvPr id="2" name="Picture 1">
          <a:hlinkClick xmlns:r="http://schemas.openxmlformats.org/officeDocument/2006/relationships" r:id="rId1"/>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882898" y="247650"/>
          <a:ext cx="3666384" cy="779850"/>
        </a:xfrm>
        <a:prstGeom prst="rect">
          <a:avLst/>
        </a:prstGeom>
        <a:solidFill>
          <a:srgbClr val="006F51"/>
        </a:solidFill>
      </xdr:spPr>
    </xdr:pic>
    <xdr:clientData/>
  </xdr:twoCellAnchor>
  <xdr:oneCellAnchor>
    <xdr:from>
      <xdr:col>4</xdr:col>
      <xdr:colOff>1684348</xdr:colOff>
      <xdr:row>1</xdr:row>
      <xdr:rowOff>57150</xdr:rowOff>
    </xdr:from>
    <xdr:ext cx="1774846" cy="718530"/>
    <xdr:sp macro="" textlink="">
      <xdr:nvSpPr>
        <xdr:cNvPr id="4" name="TextBox 3">
          <a:extLst>
            <a:ext uri="{FF2B5EF4-FFF2-40B4-BE49-F238E27FC236}">
              <a16:creationId xmlns:a16="http://schemas.microsoft.com/office/drawing/2014/main" xmlns="" id="{00000000-0008-0000-0300-000004000000}"/>
            </a:ext>
          </a:extLst>
        </xdr:cNvPr>
        <xdr:cNvSpPr txBox="1"/>
      </xdr:nvSpPr>
      <xdr:spPr>
        <a:xfrm>
          <a:off x="10267431" y="247650"/>
          <a:ext cx="1774846" cy="718530"/>
        </a:xfrm>
        <a:prstGeom prst="rect">
          <a:avLst/>
        </a:prstGeom>
        <a:solidFill>
          <a:schemeClr val="accent1">
            <a:lumMod val="20000"/>
            <a:lumOff val="80000"/>
          </a:schemeClr>
        </a:solidFill>
        <a:ln w="28575">
          <a:solidFill>
            <a:srgbClr val="006F5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2000" b="1">
              <a:solidFill>
                <a:srgbClr val="C00000"/>
              </a:solidFill>
            </a:rPr>
            <a:t>PRODUCT</a:t>
          </a:r>
        </a:p>
        <a:p>
          <a:pPr algn="ctr"/>
          <a:r>
            <a:rPr lang="en-US" sz="2000" b="1">
              <a:solidFill>
                <a:srgbClr val="C00000"/>
              </a:solidFill>
            </a:rPr>
            <a:t>INFORMATION</a:t>
          </a:r>
        </a:p>
      </xdr:txBody>
    </xdr:sp>
    <xdr:clientData/>
  </xdr:oneCellAnchor>
  <xdr:oneCellAnchor>
    <xdr:from>
      <xdr:col>4</xdr:col>
      <xdr:colOff>1382183</xdr:colOff>
      <xdr:row>4</xdr:row>
      <xdr:rowOff>76200</xdr:rowOff>
    </xdr:from>
    <xdr:ext cx="2379177" cy="405432"/>
    <xdr:sp macro="" textlink="">
      <xdr:nvSpPr>
        <xdr:cNvPr id="5" name="TextBox 4">
          <a:hlinkClick xmlns:r="http://schemas.openxmlformats.org/officeDocument/2006/relationships" r:id="rId3"/>
          <a:extLst>
            <a:ext uri="{FF2B5EF4-FFF2-40B4-BE49-F238E27FC236}">
              <a16:creationId xmlns:a16="http://schemas.microsoft.com/office/drawing/2014/main" xmlns="" id="{00000000-0008-0000-0300-000005000000}"/>
            </a:ext>
          </a:extLst>
        </xdr:cNvPr>
        <xdr:cNvSpPr txBox="1"/>
      </xdr:nvSpPr>
      <xdr:spPr>
        <a:xfrm>
          <a:off x="8515350" y="1325033"/>
          <a:ext cx="2379177" cy="405432"/>
        </a:xfrm>
        <a:prstGeom prst="rect">
          <a:avLst/>
        </a:prstGeom>
        <a:solidFill>
          <a:schemeClr val="bg2"/>
        </a:solidFill>
        <a:ln w="28575">
          <a:solidFill>
            <a:srgbClr val="006F5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2000" b="1">
              <a:solidFill>
                <a:srgbClr val="C00000"/>
              </a:solidFill>
            </a:rPr>
            <a:t>Single Product Sheet</a:t>
          </a:r>
        </a:p>
      </xdr:txBody>
    </xdr:sp>
    <xdr:clientData/>
  </xdr:oneCellAnchor>
  <xdr:oneCellAnchor>
    <xdr:from>
      <xdr:col>1</xdr:col>
      <xdr:colOff>116415</xdr:colOff>
      <xdr:row>5</xdr:row>
      <xdr:rowOff>21166</xdr:rowOff>
    </xdr:from>
    <xdr:ext cx="2010833" cy="404282"/>
    <xdr:sp macro="" textlink="">
      <xdr:nvSpPr>
        <xdr:cNvPr id="6" name="TextBox 5">
          <a:hlinkClick xmlns:r="http://schemas.openxmlformats.org/officeDocument/2006/relationships" r:id="rId4"/>
          <a:extLst>
            <a:ext uri="{FF2B5EF4-FFF2-40B4-BE49-F238E27FC236}">
              <a16:creationId xmlns:a16="http://schemas.microsoft.com/office/drawing/2014/main" xmlns="" id="{00000000-0008-0000-0300-000006000000}"/>
            </a:ext>
          </a:extLst>
        </xdr:cNvPr>
        <xdr:cNvSpPr txBox="1"/>
      </xdr:nvSpPr>
      <xdr:spPr>
        <a:xfrm>
          <a:off x="2836332" y="1672166"/>
          <a:ext cx="2010833" cy="404282"/>
        </a:xfrm>
        <a:prstGeom prst="rect">
          <a:avLst/>
        </a:prstGeom>
        <a:solidFill>
          <a:schemeClr val="accent4">
            <a:lumMod val="20000"/>
            <a:lumOff val="80000"/>
          </a:schemeClr>
        </a:solidFill>
        <a:ln w="28575">
          <a:solidFill>
            <a:srgbClr val="006F5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en-US" sz="1600" b="1">
              <a:solidFill>
                <a:srgbClr val="C00000"/>
              </a:solidFill>
            </a:rPr>
            <a:t>Back to MAIN</a:t>
          </a:r>
          <a:r>
            <a:rPr lang="en-US" sz="1600" b="1" baseline="0">
              <a:solidFill>
                <a:srgbClr val="C00000"/>
              </a:solidFill>
            </a:rPr>
            <a:t> PAGE</a:t>
          </a:r>
          <a:endParaRPr lang="en-US" sz="1600" b="1">
            <a:solidFill>
              <a:srgbClr val="C00000"/>
            </a:solidFill>
          </a:endParaRP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1</xdr:col>
      <xdr:colOff>93131</xdr:colOff>
      <xdr:row>1</xdr:row>
      <xdr:rowOff>139699</xdr:rowOff>
    </xdr:from>
    <xdr:to>
      <xdr:col>2</xdr:col>
      <xdr:colOff>1742332</xdr:colOff>
      <xdr:row>5</xdr:row>
      <xdr:rowOff>170248</xdr:rowOff>
    </xdr:to>
    <xdr:pic>
      <xdr:nvPicPr>
        <xdr:cNvPr id="2" name="Picture 1">
          <a:hlinkClick xmlns:r="http://schemas.openxmlformats.org/officeDocument/2006/relationships" r:id="rId1"/>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813048" y="330199"/>
          <a:ext cx="3660034" cy="792549"/>
        </a:xfrm>
        <a:prstGeom prst="rect">
          <a:avLst/>
        </a:prstGeom>
        <a:solidFill>
          <a:srgbClr val="006F51"/>
        </a:solidFill>
      </xdr:spPr>
    </xdr:pic>
    <xdr:clientData/>
  </xdr:twoCellAnchor>
  <xdr:oneCellAnchor>
    <xdr:from>
      <xdr:col>1</xdr:col>
      <xdr:colOff>535884</xdr:colOff>
      <xdr:row>7</xdr:row>
      <xdr:rowOff>32808</xdr:rowOff>
    </xdr:from>
    <xdr:ext cx="2752358" cy="405432"/>
    <xdr:sp macro="" textlink="">
      <xdr:nvSpPr>
        <xdr:cNvPr id="3" name="TextBox 2">
          <a:hlinkClick xmlns:r="http://schemas.openxmlformats.org/officeDocument/2006/relationships" r:id="rId3"/>
          <a:extLst>
            <a:ext uri="{FF2B5EF4-FFF2-40B4-BE49-F238E27FC236}">
              <a16:creationId xmlns:a16="http://schemas.microsoft.com/office/drawing/2014/main" xmlns="" id="{00000000-0008-0000-0400-000003000000}"/>
            </a:ext>
          </a:extLst>
        </xdr:cNvPr>
        <xdr:cNvSpPr txBox="1"/>
      </xdr:nvSpPr>
      <xdr:spPr>
        <a:xfrm>
          <a:off x="3255801" y="1376891"/>
          <a:ext cx="2752358" cy="405432"/>
        </a:xfrm>
        <a:prstGeom prst="rect">
          <a:avLst/>
        </a:prstGeom>
        <a:solidFill>
          <a:schemeClr val="bg2"/>
        </a:solidFill>
        <a:ln w="28575">
          <a:solidFill>
            <a:srgbClr val="006F5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2000" b="1">
              <a:solidFill>
                <a:srgbClr val="C00000"/>
              </a:solidFill>
            </a:rPr>
            <a:t>BACK to</a:t>
          </a:r>
          <a:r>
            <a:rPr lang="en-US" sz="2000" b="1" baseline="0">
              <a:solidFill>
                <a:srgbClr val="C00000"/>
              </a:solidFill>
            </a:rPr>
            <a:t> MAIN PAGE</a:t>
          </a:r>
          <a:endParaRPr lang="en-US" sz="2000" b="1">
            <a:solidFill>
              <a:srgbClr val="C00000"/>
            </a:solidFill>
          </a:endParaRPr>
        </a:p>
      </xdr:txBody>
    </xdr:sp>
    <xdr:clientData/>
  </xdr:oneCellAnchor>
  <xdr:twoCellAnchor>
    <xdr:from>
      <xdr:col>4</xdr:col>
      <xdr:colOff>296335</xdr:colOff>
      <xdr:row>0</xdr:row>
      <xdr:rowOff>158750</xdr:rowOff>
    </xdr:from>
    <xdr:to>
      <xdr:col>12</xdr:col>
      <xdr:colOff>63501</xdr:colOff>
      <xdr:row>9</xdr:row>
      <xdr:rowOff>179917</xdr:rowOff>
    </xdr:to>
    <xdr:sp macro="" textlink="">
      <xdr:nvSpPr>
        <xdr:cNvPr id="4" name="TextBox 3">
          <a:hlinkClick xmlns:r="http://schemas.openxmlformats.org/officeDocument/2006/relationships" r:id="rId1"/>
          <a:extLst>
            <a:ext uri="{FF2B5EF4-FFF2-40B4-BE49-F238E27FC236}">
              <a16:creationId xmlns:a16="http://schemas.microsoft.com/office/drawing/2014/main" xmlns="" id="{00000000-0008-0000-0400-000004000000}"/>
            </a:ext>
          </a:extLst>
        </xdr:cNvPr>
        <xdr:cNvSpPr txBox="1"/>
      </xdr:nvSpPr>
      <xdr:spPr>
        <a:xfrm>
          <a:off x="7387168" y="158750"/>
          <a:ext cx="4677833" cy="1830917"/>
        </a:xfrm>
        <a:prstGeom prst="rect">
          <a:avLst/>
        </a:prstGeom>
        <a:solidFill>
          <a:schemeClr val="bg2"/>
        </a:solidFill>
        <a:ln w="28575" cmpd="sng">
          <a:solidFill>
            <a:schemeClr val="accent6">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200" b="1">
              <a:solidFill>
                <a:schemeClr val="dk1"/>
              </a:solidFill>
              <a:effectLst/>
              <a:latin typeface="+mn-lt"/>
              <a:ea typeface="+mn-ea"/>
              <a:cs typeface="+mn-cs"/>
            </a:rPr>
            <a:t>Using the Single Product Sheet: </a:t>
          </a:r>
        </a:p>
        <a:p>
          <a:pPr marL="0" marR="0" lvl="0" indent="0" algn="ctr" defTabSz="914400" eaLnBrk="1" fontAlgn="auto" latinLnBrk="0" hangingPunct="1">
            <a:lnSpc>
              <a:spcPct val="100000"/>
            </a:lnSpc>
            <a:spcBef>
              <a:spcPts val="0"/>
            </a:spcBef>
            <a:spcAft>
              <a:spcPts val="0"/>
            </a:spcAft>
            <a:buClrTx/>
            <a:buSzTx/>
            <a:buFontTx/>
            <a:buNone/>
            <a:tabLst/>
            <a:defRPr/>
          </a:pPr>
          <a:endParaRPr lang="en-US" sz="10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mn-lt"/>
              <a:ea typeface="+mn-ea"/>
              <a:cs typeface="+mn-cs"/>
            </a:rPr>
            <a:t>This</a:t>
          </a:r>
          <a:r>
            <a:rPr lang="en-US" sz="1200" baseline="0">
              <a:solidFill>
                <a:schemeClr val="dk1"/>
              </a:solidFill>
              <a:effectLst/>
              <a:latin typeface="+mn-lt"/>
              <a:ea typeface="+mn-ea"/>
              <a:cs typeface="+mn-cs"/>
            </a:rPr>
            <a:t> page contains all of </a:t>
          </a:r>
          <a:r>
            <a:rPr lang="en-US" sz="1200">
              <a:solidFill>
                <a:schemeClr val="dk1"/>
              </a:solidFill>
              <a:effectLst/>
              <a:latin typeface="+mn-lt"/>
              <a:ea typeface="+mn-ea"/>
              <a:cs typeface="+mn-cs"/>
            </a:rPr>
            <a:t>the information within the PSA Sanitizer Excel tool for one single sanitizer (active ingredients, labeled</a:t>
          </a:r>
          <a:r>
            <a:rPr lang="en-US" sz="1200" baseline="0">
              <a:solidFill>
                <a:schemeClr val="dk1"/>
              </a:solidFill>
              <a:effectLst/>
              <a:latin typeface="+mn-lt"/>
              <a:ea typeface="+mn-ea"/>
              <a:cs typeface="+mn-cs"/>
            </a:rPr>
            <a:t> uses</a:t>
          </a:r>
          <a:r>
            <a:rPr lang="en-US" sz="1200">
              <a:solidFill>
                <a:schemeClr val="dk1"/>
              </a:solidFill>
              <a:effectLst/>
              <a:latin typeface="+mn-lt"/>
              <a:ea typeface="+mn-ea"/>
              <a:cs typeface="+mn-cs"/>
            </a:rPr>
            <a:t>, and product information). </a:t>
          </a: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mn-lt"/>
              <a:ea typeface="+mn-ea"/>
              <a:cs typeface="+mn-cs"/>
            </a:rPr>
            <a:t>Select your sanitizer from the dropdown menu and the information will automatically show up under</a:t>
          </a:r>
          <a:r>
            <a:rPr lang="en-US" sz="1200" baseline="0">
              <a:solidFill>
                <a:schemeClr val="dk1"/>
              </a:solidFill>
              <a:effectLst/>
              <a:latin typeface="+mn-lt"/>
              <a:ea typeface="+mn-ea"/>
              <a:cs typeface="+mn-cs"/>
            </a:rPr>
            <a:t> each heading</a:t>
          </a:r>
          <a:r>
            <a:rPr lang="en-US" sz="1200">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mn-lt"/>
              <a:ea typeface="+mn-ea"/>
              <a:cs typeface="+mn-cs"/>
            </a:rPr>
            <a:t>This product information sheet is formatted to print out in a convenient single-page format. </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0</xdr:col>
      <xdr:colOff>179916</xdr:colOff>
      <xdr:row>2</xdr:row>
      <xdr:rowOff>93926</xdr:rowOff>
    </xdr:from>
    <xdr:ext cx="10699596" cy="405432"/>
    <xdr:sp macro="" textlink="">
      <xdr:nvSpPr>
        <xdr:cNvPr id="2" name="TextBox 1">
          <a:extLst>
            <a:ext uri="{FF2B5EF4-FFF2-40B4-BE49-F238E27FC236}">
              <a16:creationId xmlns:a16="http://schemas.microsoft.com/office/drawing/2014/main" xmlns="" id="{00000000-0008-0000-0500-000002000000}"/>
            </a:ext>
          </a:extLst>
        </xdr:cNvPr>
        <xdr:cNvSpPr txBox="1"/>
      </xdr:nvSpPr>
      <xdr:spPr>
        <a:xfrm>
          <a:off x="179916" y="689239"/>
          <a:ext cx="10699596" cy="405432"/>
        </a:xfrm>
        <a:prstGeom prst="rect">
          <a:avLst/>
        </a:prstGeom>
        <a:solidFill>
          <a:srgbClr val="FFFFFF">
            <a:alpha val="49804"/>
          </a:srgb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2000">
              <a:solidFill>
                <a:srgbClr val="C00000"/>
              </a:solidFill>
            </a:rPr>
            <a:t>THIS</a:t>
          </a:r>
          <a:r>
            <a:rPr lang="en-US" sz="2000" baseline="0">
              <a:solidFill>
                <a:srgbClr val="C00000"/>
              </a:solidFill>
            </a:rPr>
            <a:t> SHEET IS WHERE THE EDITING HAPPENS; DO NOT ATTEMPT TO EDIT ANY OF THE OTHER SHEETS</a:t>
          </a:r>
          <a:endParaRPr lang="en-US" sz="2000">
            <a:solidFill>
              <a:srgbClr val="C00000"/>
            </a:solidFill>
          </a:endParaRP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0</xdr:col>
      <xdr:colOff>257175</xdr:colOff>
      <xdr:row>3</xdr:row>
      <xdr:rowOff>133350</xdr:rowOff>
    </xdr:from>
    <xdr:to>
      <xdr:col>12</xdr:col>
      <xdr:colOff>0</xdr:colOff>
      <xdr:row>24</xdr:row>
      <xdr:rowOff>144780</xdr:rowOff>
    </xdr:to>
    <xdr:sp macro="" textlink="">
      <xdr:nvSpPr>
        <xdr:cNvPr id="2" name="TextBox 1">
          <a:extLst>
            <a:ext uri="{FF2B5EF4-FFF2-40B4-BE49-F238E27FC236}">
              <a16:creationId xmlns:a16="http://schemas.microsoft.com/office/drawing/2014/main" xmlns="" id="{00000000-0008-0000-0600-000002000000}"/>
            </a:ext>
          </a:extLst>
        </xdr:cNvPr>
        <xdr:cNvSpPr txBox="1"/>
      </xdr:nvSpPr>
      <xdr:spPr>
        <a:xfrm>
          <a:off x="257175" y="681990"/>
          <a:ext cx="7096125" cy="3851910"/>
        </a:xfrm>
        <a:prstGeom prst="rect">
          <a:avLst/>
        </a:prstGeom>
        <a:solidFill>
          <a:schemeClr val="bg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Version 3.0 Release Notes </a:t>
          </a:r>
        </a:p>
        <a:p>
          <a:r>
            <a:rPr lang="en-US" sz="1200" b="1"/>
            <a:t>Date: August 13, 2019</a:t>
          </a:r>
        </a:p>
        <a:p>
          <a:endParaRPr lang="en-US" sz="1200" b="1"/>
        </a:p>
        <a:p>
          <a:r>
            <a:rPr lang="en-US" sz="1200" b="0"/>
            <a:t>-</a:t>
          </a:r>
          <a:r>
            <a:rPr lang="en-US" sz="1200" b="0" baseline="0"/>
            <a:t> Version 1.0 released March 2017.</a:t>
          </a:r>
        </a:p>
        <a:p>
          <a:r>
            <a:rPr lang="en-US" sz="1200" b="0" baseline="0"/>
            <a:t>- Version 2.0 released September 27, 2018 to add new sanitizer products, update EPA labels, edit formatting,  and add a single product search function. </a:t>
          </a:r>
        </a:p>
        <a:p>
          <a:r>
            <a:rPr lang="en-US" sz="1200" b="0" baseline="0"/>
            <a:t>- Current version 3.0 released August 2, 2019 to add new sanitizer products, edit formatting, and update the following:</a:t>
          </a:r>
        </a:p>
        <a:p>
          <a:r>
            <a:rPr lang="en-US" sz="1200" b="0" baseline="0"/>
            <a:t>       Front page:</a:t>
          </a:r>
        </a:p>
        <a:p>
          <a:r>
            <a:rPr lang="en-US" sz="1200" b="0" baseline="0"/>
            <a:t>	- Added contact information for requesting edits or suggesting additional products. </a:t>
          </a:r>
        </a:p>
        <a:p>
          <a:r>
            <a:rPr lang="en-US" sz="1200" b="0" baseline="0"/>
            <a:t>	- Added links to the Youtube tutorial and additional resources on sanitizer use. </a:t>
          </a:r>
        </a:p>
        <a:p>
          <a:pPr marL="0" marR="0" lvl="0" indent="0" defTabSz="914400" eaLnBrk="1" fontAlgn="auto" latinLnBrk="0" hangingPunct="1">
            <a:lnSpc>
              <a:spcPct val="100000"/>
            </a:lnSpc>
            <a:spcBef>
              <a:spcPts val="0"/>
            </a:spcBef>
            <a:spcAft>
              <a:spcPts val="0"/>
            </a:spcAft>
            <a:buClrTx/>
            <a:buSzTx/>
            <a:buFontTx/>
            <a:buNone/>
            <a:tabLst/>
            <a:defRPr/>
          </a:pPr>
          <a:r>
            <a:rPr lang="en-US" sz="1200" b="0" baseline="0"/>
            <a:t>	</a:t>
          </a:r>
          <a:r>
            <a:rPr lang="en-US" sz="1200" b="0" baseline="0">
              <a:solidFill>
                <a:schemeClr val="dk1"/>
              </a:solidFill>
              <a:effectLst/>
              <a:latin typeface="+mn-lt"/>
              <a:ea typeface="+mn-ea"/>
              <a:cs typeface="+mn-cs"/>
            </a:rPr>
            <a:t>- 'Other trade names' column carried through all sheets to ease search capabilities. </a:t>
          </a:r>
        </a:p>
        <a:p>
          <a:pPr marL="0" marR="0" lvl="0" indent="0" defTabSz="914400" eaLnBrk="1" fontAlgn="auto" latinLnBrk="0" hangingPunct="1">
            <a:lnSpc>
              <a:spcPct val="100000"/>
            </a:lnSpc>
            <a:spcBef>
              <a:spcPts val="0"/>
            </a:spcBef>
            <a:spcAft>
              <a:spcPts val="0"/>
            </a:spcAft>
            <a:buClrTx/>
            <a:buSzTx/>
            <a:buFontTx/>
            <a:buNone/>
            <a:tabLst/>
            <a:defRPr/>
          </a:pPr>
          <a:r>
            <a:rPr lang="en-US" sz="1200" b="0" baseline="0">
              <a:solidFill>
                <a:schemeClr val="dk1"/>
              </a:solidFill>
              <a:effectLst/>
              <a:latin typeface="+mn-lt"/>
              <a:ea typeface="+mn-ea"/>
              <a:cs typeface="+mn-cs"/>
            </a:rPr>
            <a:t>	- Added version notes. </a:t>
          </a:r>
          <a:endParaRPr lang="en-US" sz="1200">
            <a:effectLst/>
          </a:endParaRPr>
        </a:p>
        <a:p>
          <a:endParaRPr lang="en-US" sz="1200" b="0" baseline="0"/>
        </a:p>
        <a:p>
          <a:r>
            <a:rPr lang="en-US" sz="1200" b="0" baseline="0"/>
            <a:t>       Label information:</a:t>
          </a:r>
        </a:p>
        <a:p>
          <a:r>
            <a:rPr lang="en-US" sz="1200" b="0" baseline="0"/>
            <a:t>	- Columns renamed, reformatted, and rearranged to reduce confusion about labeled uses and 	organisms controlled.</a:t>
          </a:r>
          <a:r>
            <a:rPr lang="en-US" sz="1100" b="0" baseline="0"/>
            <a:t> </a:t>
          </a:r>
        </a:p>
        <a:p>
          <a:r>
            <a:rPr lang="en-US" sz="1100" b="0" baseline="0"/>
            <a:t>	</a:t>
          </a:r>
          <a:r>
            <a:rPr lang="en-US" sz="1200" b="0" baseline="0"/>
            <a:t>- Conditional formatting added to shade out any off-label sanitizer uses, to reduce </a:t>
          </a:r>
          <a:r>
            <a:rPr lang="en-US" sz="1200" b="0" baseline="0">
              <a:solidFill>
                <a:schemeClr val="dk1"/>
              </a:solidFill>
              <a:effectLst/>
              <a:latin typeface="+mn-lt"/>
              <a:ea typeface="+mn-ea"/>
              <a:cs typeface="+mn-cs"/>
            </a:rPr>
            <a:t>risk of 	misinterpreting the tool.</a:t>
          </a:r>
        </a:p>
        <a:p>
          <a:endParaRPr lang="en-US" sz="1100" b="0" baseline="0">
            <a:solidFill>
              <a:schemeClr val="dk1"/>
            </a:solidFill>
            <a:effectLst/>
            <a:latin typeface="+mn-lt"/>
            <a:ea typeface="+mn-ea"/>
            <a:cs typeface="+mn-cs"/>
          </a:endParaRPr>
        </a:p>
        <a:p>
          <a:endParaRPr lang="en-US" sz="1100" b="0" baseline="0">
            <a:solidFill>
              <a:schemeClr val="dk1"/>
            </a:solidFill>
            <a:effectLst/>
            <a:latin typeface="+mn-lt"/>
            <a:ea typeface="+mn-ea"/>
            <a:cs typeface="+mn-cs"/>
          </a:endParaRPr>
        </a:p>
        <a:p>
          <a:endParaRPr lang="en-US" sz="1100" b="0">
            <a:ln w="28575">
              <a:solidFill>
                <a:schemeClr val="tx1"/>
              </a:solidFill>
            </a:ln>
          </a:endParaRPr>
        </a:p>
      </xdr:txBody>
    </xdr:sp>
    <xdr:clientData/>
  </xdr:twoCellAnchor>
  <xdr:oneCellAnchor>
    <xdr:from>
      <xdr:col>0</xdr:col>
      <xdr:colOff>257175</xdr:colOff>
      <xdr:row>0</xdr:row>
      <xdr:rowOff>161925</xdr:rowOff>
    </xdr:from>
    <xdr:ext cx="2752358" cy="405432"/>
    <xdr:sp macro="" textlink="">
      <xdr:nvSpPr>
        <xdr:cNvPr id="4" name="TextBox 3">
          <a:hlinkClick xmlns:r="http://schemas.openxmlformats.org/officeDocument/2006/relationships" r:id="rId1"/>
          <a:extLst>
            <a:ext uri="{FF2B5EF4-FFF2-40B4-BE49-F238E27FC236}">
              <a16:creationId xmlns:a16="http://schemas.microsoft.com/office/drawing/2014/main" xmlns="" id="{00000000-0008-0000-0600-000004000000}"/>
            </a:ext>
          </a:extLst>
        </xdr:cNvPr>
        <xdr:cNvSpPr txBox="1"/>
      </xdr:nvSpPr>
      <xdr:spPr>
        <a:xfrm>
          <a:off x="257175" y="161925"/>
          <a:ext cx="2752358" cy="405432"/>
        </a:xfrm>
        <a:prstGeom prst="rect">
          <a:avLst/>
        </a:prstGeom>
        <a:solidFill>
          <a:schemeClr val="accent4">
            <a:lumMod val="20000"/>
            <a:lumOff val="80000"/>
          </a:schemeClr>
        </a:solidFill>
        <a:ln w="28575">
          <a:solidFill>
            <a:srgbClr val="006F5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2000" b="1">
              <a:solidFill>
                <a:srgbClr val="C00000"/>
              </a:solidFill>
            </a:rPr>
            <a:t>BACK to</a:t>
          </a:r>
          <a:r>
            <a:rPr lang="en-US" sz="2000" b="1" baseline="0">
              <a:solidFill>
                <a:srgbClr val="C00000"/>
              </a:solidFill>
            </a:rPr>
            <a:t> MAIN PAGE</a:t>
          </a:r>
          <a:endParaRPr lang="en-US" sz="2000" b="1">
            <a:solidFill>
              <a:srgbClr val="C00000"/>
            </a:solidFill>
          </a:endParaRPr>
        </a:p>
      </xdr:txBody>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6</xdr:col>
      <xdr:colOff>444500</xdr:colOff>
      <xdr:row>0</xdr:row>
      <xdr:rowOff>190498</xdr:rowOff>
    </xdr:from>
    <xdr:to>
      <xdr:col>11</xdr:col>
      <xdr:colOff>243416</xdr:colOff>
      <xdr:row>5</xdr:row>
      <xdr:rowOff>30547</xdr:rowOff>
    </xdr:to>
    <xdr:pic>
      <xdr:nvPicPr>
        <xdr:cNvPr id="2" name="Picture 1">
          <a:extLst>
            <a:ext uri="{FF2B5EF4-FFF2-40B4-BE49-F238E27FC236}">
              <a16:creationId xmlns:a16="http://schemas.microsoft.com/office/drawing/2014/main" xmlns="" id="{00000000-0008-0000-0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44833" y="190498"/>
          <a:ext cx="3651250" cy="792549"/>
        </a:xfrm>
        <a:prstGeom prst="rect">
          <a:avLst/>
        </a:prstGeom>
        <a:solidFill>
          <a:srgbClr val="006F51"/>
        </a:solid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npirspublic.ceris.purdue.edu/state/default.aspx" TargetMode="External"/><Relationship Id="rId2" Type="http://schemas.openxmlformats.org/officeDocument/2006/relationships/hyperlink" Target="https://www.youtube.com/watch?v=wNNJOeITtxU" TargetMode="External"/><Relationship Id="rId1" Type="http://schemas.openxmlformats.org/officeDocument/2006/relationships/hyperlink" Target="https://producesafetyalliance.cornell.edu/sites/producesafetyalliance.cornell.edu/files/shared/documents/Sanitizer-Factsheet.pd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3.epa.gov/pesticides/chem_search/ppls/010324-00214-20171018.pdf" TargetMode="External"/><Relationship Id="rId13" Type="http://schemas.openxmlformats.org/officeDocument/2006/relationships/hyperlink" Target="https://idiclo2.com/" TargetMode="External"/><Relationship Id="rId18" Type="http://schemas.openxmlformats.org/officeDocument/2006/relationships/hyperlink" Target="http://www.biosafesystems.com/oxidate-2/" TargetMode="External"/><Relationship Id="rId26" Type="http://schemas.openxmlformats.org/officeDocument/2006/relationships/drawing" Target="../drawings/drawing6.xml"/><Relationship Id="rId3" Type="http://schemas.openxmlformats.org/officeDocument/2006/relationships/hyperlink" Target="https://www3.epa.gov/pesticides/chem_search/ppls/009150-00002-20171005.pdf" TargetMode="External"/><Relationship Id="rId21" Type="http://schemas.openxmlformats.org/officeDocument/2006/relationships/hyperlink" Target="https://www3.epa.gov/pesticides/chem_search/ppls/068660-00004-20181003.pdf" TargetMode="External"/><Relationship Id="rId7" Type="http://schemas.openxmlformats.org/officeDocument/2006/relationships/hyperlink" Target="https://www3.epa.gov/pesticides/chem_search/ppls/009150-00003-20180208.pdf" TargetMode="External"/><Relationship Id="rId12" Type="http://schemas.openxmlformats.org/officeDocument/2006/relationships/hyperlink" Target="https://idiclo2.com/" TargetMode="External"/><Relationship Id="rId17" Type="http://schemas.openxmlformats.org/officeDocument/2006/relationships/hyperlink" Target="https://www3.epa.gov/pesticides/chem_search/ppls/070299-00012-20181207.pdf" TargetMode="External"/><Relationship Id="rId25" Type="http://schemas.openxmlformats.org/officeDocument/2006/relationships/printerSettings" Target="../printerSettings/printerSettings6.bin"/><Relationship Id="rId2" Type="http://schemas.openxmlformats.org/officeDocument/2006/relationships/hyperlink" Target="https://www3.epa.gov/pesticides/chem_search/ppls/009150-00007-20180208.pdf" TargetMode="External"/><Relationship Id="rId16" Type="http://schemas.openxmlformats.org/officeDocument/2006/relationships/hyperlink" Target="https://olinchloralkali.com/products/sodium-hypochlorite/" TargetMode="External"/><Relationship Id="rId20" Type="http://schemas.openxmlformats.org/officeDocument/2006/relationships/hyperlink" Target="http://www.biosafesystems.com/oxidate-2/" TargetMode="External"/><Relationship Id="rId1" Type="http://schemas.openxmlformats.org/officeDocument/2006/relationships/hyperlink" Target="https://www3.epa.gov/pesticides/chem_search/ppls/009150-00008-20180123.pdf" TargetMode="External"/><Relationship Id="rId6" Type="http://schemas.openxmlformats.org/officeDocument/2006/relationships/hyperlink" Target="https://www3.epa.gov/pesticides/chem_search/ppls/063838-00002-20180709.pdf" TargetMode="External"/><Relationship Id="rId11" Type="http://schemas.openxmlformats.org/officeDocument/2006/relationships/hyperlink" Target="https://idiclo2.com/" TargetMode="External"/><Relationship Id="rId24" Type="http://schemas.openxmlformats.org/officeDocument/2006/relationships/hyperlink" Target="https://www3.epa.gov/pesticides/chem_search/ppls/009150-00013-20180208.pdf" TargetMode="External"/><Relationship Id="rId5" Type="http://schemas.openxmlformats.org/officeDocument/2006/relationships/hyperlink" Target="https://www3.epa.gov/pesticides/chem_search/ppls/072315-00006-20170517.pdf" TargetMode="External"/><Relationship Id="rId15" Type="http://schemas.openxmlformats.org/officeDocument/2006/relationships/hyperlink" Target="https://www.ecolab.com/offerings/kitchen-maintenance/antimicrobial-fruit-and-vegetable-treatment" TargetMode="External"/><Relationship Id="rId23" Type="http://schemas.openxmlformats.org/officeDocument/2006/relationships/hyperlink" Target="https://www3.epa.gov/pesticides/chem_search/ppls/068660-00012-20181018.pdf" TargetMode="External"/><Relationship Id="rId28" Type="http://schemas.openxmlformats.org/officeDocument/2006/relationships/comments" Target="../comments2.xml"/><Relationship Id="rId10" Type="http://schemas.openxmlformats.org/officeDocument/2006/relationships/hyperlink" Target="https://idiclo2.com/" TargetMode="External"/><Relationship Id="rId19" Type="http://schemas.openxmlformats.org/officeDocument/2006/relationships/hyperlink" Target="https://www3.epa.gov/pesticides/chem_search/ppls/070299-00012-20181207.pdf" TargetMode="External"/><Relationship Id="rId4" Type="http://schemas.openxmlformats.org/officeDocument/2006/relationships/hyperlink" Target="https://www3.epa.gov/pesticides/chem_search/ppls/001677-00234-20171031.pdf" TargetMode="External"/><Relationship Id="rId9" Type="http://schemas.openxmlformats.org/officeDocument/2006/relationships/hyperlink" Target="http://accu-tab.com/" TargetMode="External"/><Relationship Id="rId14" Type="http://schemas.openxmlformats.org/officeDocument/2006/relationships/hyperlink" Target="http://www.bestsanitizers.com/products/surface-sanitizers/alpet-d2-surface-sanitizer" TargetMode="External"/><Relationship Id="rId22" Type="http://schemas.openxmlformats.org/officeDocument/2006/relationships/hyperlink" Target="https://www3.epa.gov/pesticides/chem_search/ppls/068660-00001-20181212.pdf" TargetMode="External"/><Relationship Id="rId27"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V79"/>
  <sheetViews>
    <sheetView showGridLines="0" showRowColHeaders="0" tabSelected="1" zoomScale="90" zoomScaleNormal="90" workbookViewId="0">
      <pane xSplit="1" ySplit="8" topLeftCell="B45" activePane="bottomRight" state="frozen"/>
      <selection activeCell="D8" sqref="D8"/>
      <selection pane="topRight" activeCell="D8" sqref="D8"/>
      <selection pane="bottomLeft" activeCell="D8" sqref="D8"/>
      <selection pane="bottomRight" activeCell="H5" sqref="H5"/>
    </sheetView>
  </sheetViews>
  <sheetFormatPr defaultColWidth="9.1796875" defaultRowHeight="14.5" x14ac:dyDescent="0.35"/>
  <cols>
    <col min="1" max="1" width="40.6328125" style="61" customWidth="1"/>
    <col min="2" max="2" width="34.6328125" style="62" customWidth="1"/>
    <col min="3" max="5" width="15.6328125" style="63" customWidth="1"/>
    <col min="6" max="6" width="9.1796875" style="384" customWidth="1"/>
    <col min="7" max="15" width="9.1796875" style="384"/>
    <col min="16" max="16" width="20.1796875" style="384" customWidth="1"/>
    <col min="17" max="16384" width="9.1796875" style="384"/>
  </cols>
  <sheetData>
    <row r="1" spans="1:22" ht="24" customHeight="1" x14ac:dyDescent="0.35">
      <c r="A1" s="383" t="str">
        <f>"Last revised: "&amp;MONTH('Full Database (hide)'!$B$1)&amp;"/"&amp;DAY('Full Database (hide)'!$B$1)&amp;"/"&amp;YEAR('Full Database (hide)'!$B$1)</f>
        <v>Last revised: 8/13/2019</v>
      </c>
      <c r="F1" s="501" t="s">
        <v>397</v>
      </c>
      <c r="G1" s="502"/>
      <c r="H1" s="502"/>
      <c r="I1" s="502"/>
      <c r="J1" s="502"/>
      <c r="K1" s="502"/>
      <c r="L1" s="502"/>
      <c r="M1" s="502"/>
      <c r="N1" s="502"/>
      <c r="O1" s="502"/>
      <c r="P1" s="503"/>
    </row>
    <row r="2" spans="1:22" s="386" customFormat="1" ht="18.75" customHeight="1" x14ac:dyDescent="0.35">
      <c r="A2" s="504" t="s">
        <v>426</v>
      </c>
      <c r="B2" s="216"/>
      <c r="C2" s="380"/>
      <c r="D2" s="380"/>
      <c r="E2" s="380"/>
      <c r="F2" s="505" t="s">
        <v>442</v>
      </c>
      <c r="G2" s="506"/>
      <c r="H2" s="506"/>
      <c r="I2" s="506"/>
      <c r="J2" s="506"/>
      <c r="K2" s="506"/>
      <c r="L2" s="506"/>
      <c r="M2" s="506"/>
      <c r="N2" s="506"/>
      <c r="O2" s="506"/>
      <c r="P2" s="507"/>
    </row>
    <row r="3" spans="1:22" ht="18.5" customHeight="1" x14ac:dyDescent="0.35">
      <c r="A3" s="504"/>
      <c r="F3" s="505" t="s">
        <v>443</v>
      </c>
      <c r="G3" s="506"/>
      <c r="H3" s="506"/>
      <c r="I3" s="506"/>
      <c r="J3" s="506"/>
      <c r="K3" s="506"/>
      <c r="L3" s="506"/>
      <c r="M3" s="506"/>
      <c r="N3" s="506"/>
      <c r="O3" s="506"/>
      <c r="P3" s="507"/>
    </row>
    <row r="4" spans="1:22" ht="60" customHeight="1" thickBot="1" x14ac:dyDescent="0.4">
      <c r="A4" s="504"/>
      <c r="F4" s="498" t="s">
        <v>444</v>
      </c>
      <c r="G4" s="499"/>
      <c r="H4" s="499"/>
      <c r="I4" s="499"/>
      <c r="J4" s="499"/>
      <c r="K4" s="499"/>
      <c r="L4" s="499"/>
      <c r="M4" s="499"/>
      <c r="N4" s="499"/>
      <c r="O4" s="499"/>
      <c r="P4" s="500"/>
    </row>
    <row r="5" spans="1:22" ht="31.5" customHeight="1" x14ac:dyDescent="0.35">
      <c r="A5" s="504"/>
      <c r="F5" s="427"/>
      <c r="G5" s="427"/>
      <c r="H5" s="427"/>
      <c r="I5" s="427"/>
      <c r="J5" s="427"/>
      <c r="K5" s="427"/>
      <c r="L5" s="427"/>
      <c r="M5" s="427"/>
      <c r="N5" s="427"/>
      <c r="O5" s="427"/>
      <c r="P5" s="427"/>
    </row>
    <row r="6" spans="1:22" ht="25.5" customHeight="1" x14ac:dyDescent="0.35">
      <c r="A6" s="504"/>
      <c r="F6" s="388"/>
      <c r="G6" s="425"/>
      <c r="H6" s="388"/>
      <c r="I6" s="426"/>
      <c r="J6" s="388"/>
      <c r="K6" s="388"/>
      <c r="L6" s="388"/>
      <c r="M6" s="388"/>
      <c r="N6" s="388"/>
      <c r="O6" s="388"/>
      <c r="P6" s="388"/>
    </row>
    <row r="7" spans="1:22" ht="15" thickBot="1" x14ac:dyDescent="0.4">
      <c r="D7" s="62"/>
    </row>
    <row r="8" spans="1:22" ht="31.5" thickBot="1" x14ac:dyDescent="0.4">
      <c r="A8" s="381" t="str">
        <f>+'Full Database (hide)'!A3</f>
        <v>Product Name</v>
      </c>
      <c r="B8" s="382" t="s">
        <v>16</v>
      </c>
      <c r="C8" s="415" t="s">
        <v>47</v>
      </c>
      <c r="D8" s="270" t="s">
        <v>48</v>
      </c>
      <c r="E8" s="288" t="s">
        <v>49</v>
      </c>
      <c r="G8" s="424"/>
      <c r="H8" s="424"/>
      <c r="I8" s="424"/>
      <c r="J8" s="424"/>
      <c r="K8" s="424"/>
      <c r="L8" s="424"/>
      <c r="M8" s="424"/>
      <c r="N8" s="424"/>
      <c r="O8" s="424"/>
    </row>
    <row r="9" spans="1:22" ht="15" thickBot="1" x14ac:dyDescent="0.4">
      <c r="A9" s="54" t="str">
        <f>+'Full Database (hide)'!A4</f>
        <v>Accutab</v>
      </c>
      <c r="B9" s="183" t="str">
        <f>+'Full Database (hide)'!B4</f>
        <v>PPG Calcium Hypochlorite Tablets</v>
      </c>
      <c r="C9" s="308"/>
      <c r="D9" s="66"/>
      <c r="E9" s="309"/>
    </row>
    <row r="10" spans="1:22" ht="43.5" x14ac:dyDescent="0.35">
      <c r="A10" s="55" t="str">
        <f>+'Full Database (hide)'!A5</f>
        <v>Adox 3125</v>
      </c>
      <c r="B10" s="183" t="str">
        <f>+'Full Database (hide)'!B5</f>
        <v>Adox 8125
Adox BCD-25
Aseptrol 8125</v>
      </c>
      <c r="C10" s="302"/>
      <c r="D10" s="69"/>
      <c r="E10" s="304"/>
    </row>
    <row r="11" spans="1:22" x14ac:dyDescent="0.35">
      <c r="A11" s="55" t="str">
        <f>+'Full Database (hide)'!A6</f>
        <v>Adox 750</v>
      </c>
      <c r="B11" s="184" t="str">
        <f>+'Full Database (hide)'!B6</f>
        <v>Adox BCD-7.5</v>
      </c>
      <c r="C11" s="302"/>
      <c r="D11" s="69"/>
      <c r="E11" s="304"/>
      <c r="K11" s="497"/>
      <c r="L11" s="497"/>
      <c r="M11" s="497"/>
      <c r="N11" s="497"/>
      <c r="O11" s="497"/>
      <c r="P11" s="497"/>
      <c r="Q11" s="497"/>
      <c r="R11" s="497"/>
      <c r="S11" s="497"/>
      <c r="T11" s="422"/>
      <c r="U11" s="422"/>
      <c r="V11" s="423"/>
    </row>
    <row r="12" spans="1:22" ht="29" x14ac:dyDescent="0.35">
      <c r="A12" s="55" t="str">
        <f>+'Full Database (hide)'!A7</f>
        <v>Adox BCD-15</v>
      </c>
      <c r="B12" s="184" t="str">
        <f>+'Full Database (hide)'!B7</f>
        <v>Ercopure BCD-15
Adox 1875</v>
      </c>
      <c r="C12" s="302"/>
      <c r="D12" s="69"/>
      <c r="E12" s="304"/>
      <c r="K12" s="497"/>
      <c r="L12" s="497"/>
      <c r="M12" s="497"/>
      <c r="N12" s="497"/>
      <c r="O12" s="497"/>
      <c r="P12" s="497"/>
      <c r="Q12" s="497"/>
      <c r="R12" s="497"/>
      <c r="S12" s="497"/>
      <c r="T12" s="497"/>
      <c r="U12" s="497"/>
    </row>
    <row r="13" spans="1:22" x14ac:dyDescent="0.35">
      <c r="A13" s="55" t="str">
        <f>+'Full Database (hide)'!A8</f>
        <v>Agchlor 310</v>
      </c>
      <c r="B13" s="184" t="str">
        <f>+'Full Database (hide)'!B8</f>
        <v>Agchlor 310F</v>
      </c>
      <c r="C13" s="302"/>
      <c r="D13" s="69"/>
      <c r="E13" s="304"/>
      <c r="K13" s="497"/>
      <c r="L13" s="497"/>
      <c r="M13" s="497"/>
      <c r="N13" s="497"/>
      <c r="O13" s="497"/>
      <c r="P13" s="497"/>
      <c r="Q13" s="497"/>
      <c r="R13" s="497"/>
      <c r="S13" s="497"/>
      <c r="T13" s="497"/>
      <c r="U13" s="497"/>
    </row>
    <row r="14" spans="1:22" ht="29" x14ac:dyDescent="0.35">
      <c r="A14" s="55" t="str">
        <f>+'Full Database (hide)'!A9</f>
        <v>Alpet D2</v>
      </c>
      <c r="B14" s="184" t="str">
        <f>+'Full Database (hide)'!B9</f>
        <v>Alpet D2 Surface Sanitizer
Alpet Surface Sanitizer D2</v>
      </c>
      <c r="C14" s="302"/>
      <c r="D14" s="69"/>
      <c r="E14" s="304"/>
      <c r="K14" s="497"/>
      <c r="L14" s="497"/>
      <c r="M14" s="497"/>
      <c r="N14" s="497"/>
      <c r="O14" s="497"/>
      <c r="P14" s="497"/>
      <c r="Q14" s="497"/>
      <c r="R14" s="497"/>
      <c r="S14" s="497"/>
      <c r="T14" s="497"/>
      <c r="U14" s="497"/>
    </row>
    <row r="15" spans="1:22" ht="29" x14ac:dyDescent="0.35">
      <c r="A15" s="55" t="str">
        <f>+'Full Database (hide)'!A10</f>
        <v>Anthium Dioxcide</v>
      </c>
      <c r="B15" s="184" t="str">
        <f>+'Full Database (hide)'!B10</f>
        <v>Anthium Dioxcide 
stabilized chlorine dioxide</v>
      </c>
      <c r="C15" s="302"/>
      <c r="D15" s="69"/>
      <c r="E15" s="304"/>
    </row>
    <row r="16" spans="1:22" x14ac:dyDescent="0.35">
      <c r="A16" s="55" t="str">
        <f>+'Full Database (hide)'!A11</f>
        <v>Antimicrobial Fruit and Vegetable Treatment</v>
      </c>
      <c r="B16" s="184" t="str">
        <f>+'Full Database (hide)'!B11</f>
        <v>None</v>
      </c>
      <c r="C16" s="302"/>
      <c r="D16" s="69"/>
      <c r="E16" s="304"/>
    </row>
    <row r="17" spans="1:5" ht="29" x14ac:dyDescent="0.35">
      <c r="A17" s="55" t="str">
        <f>+'Full Database (hide)'!A12</f>
        <v>Bacticide</v>
      </c>
      <c r="B17" s="184" t="str">
        <f>+'Full Database (hide)'!B12</f>
        <v>Sodium Hypochlorite - 12.5
Hypure Sodium Hypochlorite 12.5</v>
      </c>
      <c r="C17" s="302"/>
      <c r="D17" s="69"/>
      <c r="E17" s="304"/>
    </row>
    <row r="18" spans="1:5" ht="29" x14ac:dyDescent="0.35">
      <c r="A18" s="55" t="str">
        <f>+'Full Database (hide)'!A13</f>
        <v>BioSide HS 15%</v>
      </c>
      <c r="B18" s="184" t="str">
        <f>+'Full Database (hide)'!B13</f>
        <v>Pentagreen 15%
Peragreen WW</v>
      </c>
      <c r="C18" s="302"/>
      <c r="D18" s="69"/>
      <c r="E18" s="304"/>
    </row>
    <row r="19" spans="1:5" x14ac:dyDescent="0.35">
      <c r="A19" s="55" t="str">
        <f>+'Full Database (hide)'!A14</f>
        <v>Bromicide 4000</v>
      </c>
      <c r="B19" s="184" t="str">
        <f>+'Full Database (hide)'!B14</f>
        <v>N/A</v>
      </c>
      <c r="C19" s="302"/>
      <c r="D19" s="69"/>
      <c r="E19" s="304"/>
    </row>
    <row r="20" spans="1:5" ht="29" x14ac:dyDescent="0.35">
      <c r="A20" s="55" t="str">
        <f>+'Full Database (hide)'!A15</f>
        <v>Bromide Plus</v>
      </c>
      <c r="B20" s="184" t="str">
        <f>+'Full Database (hide)'!B15</f>
        <v>AZURE® Deluxe Algae Controller
Crystal® Blue</v>
      </c>
      <c r="C20" s="302"/>
      <c r="D20" s="69"/>
      <c r="E20" s="304"/>
    </row>
    <row r="21" spans="1:5" x14ac:dyDescent="0.35">
      <c r="A21" s="55" t="str">
        <f>+'Full Database (hide)'!A16</f>
        <v>Busan 6040</v>
      </c>
      <c r="B21" s="184" t="str">
        <f>+'Full Database (hide)'!B16</f>
        <v>N/A</v>
      </c>
      <c r="C21" s="302"/>
      <c r="D21" s="69"/>
      <c r="E21" s="304"/>
    </row>
    <row r="22" spans="1:5" x14ac:dyDescent="0.35">
      <c r="A22" s="55" t="str">
        <f>+'Full Database (hide)'!A17</f>
        <v>Carnebon 200</v>
      </c>
      <c r="B22" s="184" t="str">
        <f>+'Full Database (hide)'!B17</f>
        <v xml:space="preserve">Anthium BCD-200  </v>
      </c>
      <c r="C22" s="302"/>
      <c r="D22" s="69"/>
      <c r="E22" s="304"/>
    </row>
    <row r="23" spans="1:5" ht="101.5" x14ac:dyDescent="0.35">
      <c r="A23" s="55" t="str">
        <f>+'Full Database (hide)'!A18</f>
        <v>CLB</v>
      </c>
      <c r="B23" s="184" t="str">
        <f>+'Full Database (hide)'!B18</f>
        <v>Clorox Regular Bleach 2
Clorox Mold Attacker 
Clorox Mold Blaster
Clorox Mold Destroyer
Clorox Mold Eliminator
Clorox Mold Killer
Clorox Mold Remover</v>
      </c>
      <c r="C23" s="302"/>
      <c r="D23" s="69"/>
      <c r="E23" s="304"/>
    </row>
    <row r="24" spans="1:5" ht="29" x14ac:dyDescent="0.35">
      <c r="A24" s="55" t="str">
        <f>+'Full Database (hide)'!A19</f>
        <v>CLB I</v>
      </c>
      <c r="B24" s="184" t="str">
        <f>+'Full Database (hide)'!B19</f>
        <v>Clorox Germicidal Bleach 3
Clorox Performance Bleach 1</v>
      </c>
      <c r="C24" s="302"/>
      <c r="D24" s="69"/>
      <c r="E24" s="304"/>
    </row>
    <row r="25" spans="1:5" x14ac:dyDescent="0.35">
      <c r="A25" s="55" t="str">
        <f>+'Full Database (hide)'!A20</f>
        <v>Di-Oxy Solv</v>
      </c>
      <c r="B25" s="184" t="str">
        <f>+'Full Database (hide)'!B20</f>
        <v>N/A</v>
      </c>
      <c r="C25" s="302"/>
      <c r="D25" s="69"/>
      <c r="E25" s="304"/>
    </row>
    <row r="26" spans="1:5" x14ac:dyDescent="0.35">
      <c r="A26" s="55" t="str">
        <f>+'Full Database (hide)'!A21</f>
        <v>Dixichlor Lite</v>
      </c>
      <c r="B26" s="184" t="str">
        <f>+'Full Database (hide)'!B21</f>
        <v>N/A</v>
      </c>
      <c r="C26" s="302"/>
      <c r="D26" s="69"/>
      <c r="E26" s="304"/>
    </row>
    <row r="27" spans="1:5" ht="58" x14ac:dyDescent="0.35">
      <c r="A27" s="55" t="str">
        <f>+'Full Database (hide)'!A22</f>
        <v>ECR Calcium Hypochlorite AST (Aquafit)</v>
      </c>
      <c r="B27" s="184" t="str">
        <f>+'Full Database (hide)'!B22</f>
        <v>Aquafit AS1
Aquafit AS3
ECR Aquachlor AS1
ECR Aquachlor AS3</v>
      </c>
      <c r="C27" s="302"/>
      <c r="D27" s="69"/>
      <c r="E27" s="304"/>
    </row>
    <row r="28" spans="1:5" ht="43.5" x14ac:dyDescent="0.35">
      <c r="A28" s="55" t="str">
        <f>+'Full Database (hide)'!A23</f>
        <v xml:space="preserve">ECR Calcium Hypochlorite granules </v>
      </c>
      <c r="B28" s="184" t="str">
        <f>+'Full Database (hide)'!B23</f>
        <v>Aquafit
ECR Aquachlor
DPG Agchlor</v>
      </c>
      <c r="C28" s="302"/>
      <c r="D28" s="69"/>
      <c r="E28" s="304"/>
    </row>
    <row r="29" spans="1:5" x14ac:dyDescent="0.35">
      <c r="A29" s="55" t="str">
        <f>+'Full Database (hide)'!A24</f>
        <v>ECR Calcium Hypochlorite T</v>
      </c>
      <c r="B29" s="184" t="str">
        <f>+'Full Database (hide)'!B24</f>
        <v>N/A</v>
      </c>
      <c r="C29" s="302"/>
      <c r="D29" s="69"/>
      <c r="E29" s="304"/>
    </row>
    <row r="30" spans="1:5" x14ac:dyDescent="0.35">
      <c r="A30" s="55" t="str">
        <f>+'Full Database (hide)'!A25</f>
        <v>Freshgard 72</v>
      </c>
      <c r="B30" s="184" t="str">
        <f>+'Full Database (hide)'!B25</f>
        <v>N/A</v>
      </c>
      <c r="C30" s="302"/>
      <c r="D30" s="69"/>
      <c r="E30" s="304"/>
    </row>
    <row r="31" spans="1:5" ht="43.5" x14ac:dyDescent="0.35">
      <c r="A31" s="55" t="str">
        <f>+'Full Database (hide)'!A26</f>
        <v xml:space="preserve">HTH Dry Chlorinator Tablets for Swimming Pools </v>
      </c>
      <c r="B31" s="184" t="str">
        <f>+'Full Database (hide)'!B26</f>
        <v>DryTec Calcium Hypochlorite Briquettes
CCH Calcium Hypochlorite Tablets
HTH Poolife Active Cleaning</v>
      </c>
      <c r="C31" s="302"/>
      <c r="D31" s="69"/>
      <c r="E31" s="304"/>
    </row>
    <row r="32" spans="1:5" x14ac:dyDescent="0.35">
      <c r="A32" s="55" t="str">
        <f>+'Full Database (hide)'!A27</f>
        <v>Hypo 150</v>
      </c>
      <c r="B32" s="184" t="str">
        <f>+'Full Database (hide)'!B27</f>
        <v>N/A</v>
      </c>
      <c r="C32" s="302"/>
      <c r="D32" s="69"/>
      <c r="E32" s="304"/>
    </row>
    <row r="33" spans="1:5" ht="58" x14ac:dyDescent="0.35">
      <c r="A33" s="55" t="str">
        <f>+'Full Database (hide)'!A28</f>
        <v>Induclor Calcium Hypochlorite Granules</v>
      </c>
      <c r="B33" s="184" t="str">
        <f>+'Full Database (hide)'!B28</f>
        <v>Incredipool Calcium Hypochlorite Granules
Americhlor Calcium Hypochlorite Granules</v>
      </c>
      <c r="C33" s="302"/>
      <c r="D33" s="69"/>
      <c r="E33" s="304"/>
    </row>
    <row r="34" spans="1:5" x14ac:dyDescent="0.35">
      <c r="A34" s="55" t="str">
        <f>+'Full Database (hide)'!A29</f>
        <v>Liquichlor 12.5% Solution</v>
      </c>
      <c r="B34" s="184" t="str">
        <f>+'Full Database (hide)'!B29</f>
        <v>Supershock</v>
      </c>
      <c r="C34" s="302"/>
      <c r="D34" s="69"/>
      <c r="E34" s="304"/>
    </row>
    <row r="35" spans="1:5" x14ac:dyDescent="0.35">
      <c r="A35" s="55" t="str">
        <f>+'Full Database (hide)'!A30</f>
        <v>Lonza Formulation S-21F</v>
      </c>
      <c r="B35" s="184" t="str">
        <f>+'Full Database (hide)'!B30</f>
        <v>Simple Green D</v>
      </c>
      <c r="C35" s="302"/>
      <c r="D35" s="69"/>
      <c r="E35" s="304"/>
    </row>
    <row r="36" spans="1:5" ht="29" x14ac:dyDescent="0.35">
      <c r="A36" s="55" t="str">
        <f>+'Full Database (hide)'!A31</f>
        <v>Maguard 5626</v>
      </c>
      <c r="B36" s="184" t="str">
        <f>+'Full Database (hide)'!B31</f>
        <v xml:space="preserve">PeroxySan X6
</v>
      </c>
      <c r="C36" s="302"/>
      <c r="D36" s="69"/>
      <c r="E36" s="304"/>
    </row>
    <row r="37" spans="1:5" x14ac:dyDescent="0.35">
      <c r="A37" s="55" t="str">
        <f>+'Full Database (hide)'!A32</f>
        <v>Olin Chlorine</v>
      </c>
      <c r="B37" s="184" t="str">
        <f>+'Full Database (hide)'!B32</f>
        <v>N/A</v>
      </c>
      <c r="C37" s="302"/>
      <c r="D37" s="69"/>
      <c r="E37" s="304"/>
    </row>
    <row r="38" spans="1:5" x14ac:dyDescent="0.35">
      <c r="A38" s="55" t="str">
        <f>+'Full Database (hide)'!A33</f>
        <v xml:space="preserve">OxiDate 2.0 </v>
      </c>
      <c r="B38" s="184" t="str">
        <f>+'Full Database (hide)'!B33</f>
        <v>Zerotol 2.0</v>
      </c>
      <c r="C38" s="302"/>
      <c r="D38" s="69"/>
      <c r="E38" s="304"/>
    </row>
    <row r="39" spans="1:5" ht="29" x14ac:dyDescent="0.35">
      <c r="A39" s="55" t="str">
        <f>+'Full Database (hide)'!A34</f>
        <v>Oxine</v>
      </c>
      <c r="B39" s="184" t="str">
        <f>+'Full Database (hide)'!B34</f>
        <v>Respicide GP Disinfecting Solution
Biovex</v>
      </c>
      <c r="C39" s="302"/>
      <c r="D39" s="69"/>
      <c r="E39" s="304"/>
    </row>
    <row r="40" spans="1:5" ht="58" x14ac:dyDescent="0.35">
      <c r="A40" s="55" t="str">
        <f>+'Full Database (hide)'!A35</f>
        <v>Oxonia Active</v>
      </c>
      <c r="B40" s="184" t="str">
        <f>+'Full Database (hide)'!B35</f>
        <v>Klenz Active
Deptil PA5
Perasan B
Peracid V</v>
      </c>
      <c r="C40" s="302"/>
      <c r="D40" s="69"/>
      <c r="E40" s="304"/>
    </row>
    <row r="41" spans="1:5" x14ac:dyDescent="0.35">
      <c r="A41" s="55" t="str">
        <f>+'Full Database (hide)'!A36</f>
        <v>Pac-chlor 12.5%</v>
      </c>
      <c r="B41" s="184" t="str">
        <f>+'Full Database (hide)'!B36</f>
        <v>N/A</v>
      </c>
      <c r="C41" s="302"/>
      <c r="D41" s="69"/>
      <c r="E41" s="304"/>
    </row>
    <row r="42" spans="1:5" x14ac:dyDescent="0.35">
      <c r="A42" s="55" t="str">
        <f>+'Full Database (hide)'!A37</f>
        <v>Peraclean 15</v>
      </c>
      <c r="B42" s="184" t="str">
        <f>+'Full Database (hide)'!B37</f>
        <v>N/A</v>
      </c>
      <c r="C42" s="302"/>
      <c r="D42" s="69"/>
      <c r="E42" s="304"/>
    </row>
    <row r="43" spans="1:5" x14ac:dyDescent="0.35">
      <c r="A43" s="55" t="str">
        <f>+'Full Database (hide)'!A38</f>
        <v>Peraclean 5</v>
      </c>
      <c r="B43" s="184" t="str">
        <f>+'Full Database (hide)'!B38</f>
        <v>N/A</v>
      </c>
      <c r="C43" s="302"/>
      <c r="D43" s="306"/>
      <c r="E43" s="304"/>
    </row>
    <row r="44" spans="1:5" ht="58" x14ac:dyDescent="0.35">
      <c r="A44" s="55" t="str">
        <f>+'Full Database (hide)'!A39</f>
        <v>Perasan A</v>
      </c>
      <c r="B44" s="184" t="str">
        <f>+'Full Database (hide)'!B39</f>
        <v>Peragreen 5.6%
Bioside HS 5%
Doom
Oxysan</v>
      </c>
      <c r="C44" s="302"/>
      <c r="D44" s="306"/>
      <c r="E44" s="304"/>
    </row>
    <row r="45" spans="1:5" x14ac:dyDescent="0.35">
      <c r="A45" s="55" t="str">
        <f>+'Full Database (hide)'!A40</f>
        <v>Perasan C-5</v>
      </c>
      <c r="B45" s="184" t="str">
        <f>+'Full Database (hide)'!B40</f>
        <v>N/A</v>
      </c>
      <c r="C45" s="302"/>
      <c r="D45" s="306"/>
      <c r="E45" s="304"/>
    </row>
    <row r="46" spans="1:5" ht="29" x14ac:dyDescent="0.35">
      <c r="A46" s="55" t="str">
        <f>+'Full Database (hide)'!A41</f>
        <v>Perasan OG</v>
      </c>
      <c r="B46" s="184" t="str">
        <f>+'Full Database (hide)'!B41</f>
        <v>Peragreeen 22 ww
Peragreen 22</v>
      </c>
      <c r="C46" s="302"/>
      <c r="D46" s="306"/>
      <c r="E46" s="304"/>
    </row>
    <row r="47" spans="1:5" x14ac:dyDescent="0.35">
      <c r="A47" s="55" t="str">
        <f>+'Full Database (hide)'!A42</f>
        <v>PerOx Extreme</v>
      </c>
      <c r="B47" s="184" t="str">
        <f>+'Full Database (hide)'!B42</f>
        <v>Per-Ox F&amp;V</v>
      </c>
      <c r="C47" s="302"/>
      <c r="D47" s="306"/>
      <c r="E47" s="304"/>
    </row>
    <row r="48" spans="1:5" x14ac:dyDescent="0.35">
      <c r="A48" s="55" t="str">
        <f>+'Full Database (hide)'!A43</f>
        <v>PeroxySan X12</v>
      </c>
      <c r="B48" s="184" t="str">
        <f>+'Full Database (hide)'!B43</f>
        <v>Proxitane WW-12</v>
      </c>
      <c r="C48" s="302"/>
      <c r="D48" s="306"/>
      <c r="E48" s="304"/>
    </row>
    <row r="49" spans="1:5" x14ac:dyDescent="0.35">
      <c r="A49" s="55" t="str">
        <f>+'Full Database (hide)'!A44</f>
        <v>PeroxySan X15</v>
      </c>
      <c r="B49" s="184" t="str">
        <f>+'Full Database (hide)'!B44</f>
        <v>Proxitane 15:23</v>
      </c>
      <c r="C49" s="302"/>
      <c r="D49" s="306"/>
      <c r="E49" s="304"/>
    </row>
    <row r="50" spans="1:5" x14ac:dyDescent="0.35">
      <c r="A50" s="55" t="str">
        <f>+'Full Database (hide)'!A45</f>
        <v>PeroxySan X-Plus</v>
      </c>
      <c r="B50" s="184" t="str">
        <f>+'Full Database (hide)'!B45</f>
        <v>Proxitane EQ Liquid Sanitizer</v>
      </c>
      <c r="C50" s="302"/>
      <c r="D50" s="306"/>
      <c r="E50" s="304"/>
    </row>
    <row r="51" spans="1:5" ht="43.5" x14ac:dyDescent="0.35">
      <c r="A51" s="55" t="str">
        <f>+'Full Database (hide)'!A46</f>
        <v>PPG 70 CAL Hypo Granules</v>
      </c>
      <c r="B51" s="184" t="str">
        <f>+'Full Database (hide)'!B46</f>
        <v>Zappit 73
Induclor 70
Incredipool 73</v>
      </c>
      <c r="C51" s="302"/>
      <c r="D51" s="306"/>
      <c r="E51" s="304"/>
    </row>
    <row r="52" spans="1:5" x14ac:dyDescent="0.35">
      <c r="A52" s="55" t="str">
        <f>+'Full Database (hide)'!A47</f>
        <v xml:space="preserve">Pro-san L </v>
      </c>
      <c r="B52" s="184" t="str">
        <f>+'Full Database (hide)'!B47</f>
        <v>N/A</v>
      </c>
      <c r="C52" s="302"/>
      <c r="D52" s="306"/>
      <c r="E52" s="304"/>
    </row>
    <row r="53" spans="1:5" ht="159.5" x14ac:dyDescent="0.35">
      <c r="A53" s="55" t="str">
        <f>+'Full Database (hide)'!A48</f>
        <v>Puma</v>
      </c>
      <c r="B53" s="184" t="str">
        <f>+'Full Database (hide)'!B48</f>
        <v>Concentrated Clorox Germicidal Bleach1
Clorox Germicidal Bleach2
Clorox Regular-Bleach1
Clorox Multi-Purpose Bleach1
Concentrated Clorox Multi-purpose Bleach1
Clorox Disinfecting Bleach1
Concentrated Clorox Disinfecting Bleach1
Concentrated Clorox Regular-Bleach</v>
      </c>
      <c r="C53" s="302"/>
      <c r="D53" s="306"/>
      <c r="E53" s="304"/>
    </row>
    <row r="54" spans="1:5" ht="101.5" x14ac:dyDescent="0.35">
      <c r="A54" s="55" t="str">
        <f>+'Full Database (hide)'!A49</f>
        <v>Pure Bright Germicidal Ultra Bleach</v>
      </c>
      <c r="B54" s="184" t="str">
        <f>+'Full Database (hide)'!B49</f>
        <v>Hi-Lex Ultra Bleach
Red Max Germicidal Bleach
Germicidal Bleach
Bleach Regular
Pure Power Regular Bleach
Top Job Bleach
Hi-Lex Bleach Regular Scent</v>
      </c>
      <c r="C54" s="302"/>
      <c r="D54" s="306"/>
      <c r="E54" s="304"/>
    </row>
    <row r="55" spans="1:5" ht="43.5" x14ac:dyDescent="0.35">
      <c r="A55" s="55" t="str">
        <f>+'Full Database (hide)'!A50</f>
        <v>Re-Ox</v>
      </c>
      <c r="B55" s="184" t="str">
        <f>+'Full Database (hide)'!B50</f>
        <v>Re-Ox Deposit Control Disinfectant
Clearitas 350
Clearitas 450</v>
      </c>
      <c r="C55" s="302"/>
      <c r="D55" s="306"/>
      <c r="E55" s="304"/>
    </row>
    <row r="56" spans="1:5" x14ac:dyDescent="0.35">
      <c r="A56" s="55" t="str">
        <f>+'Full Database (hide)'!A51</f>
        <v>SaniDate 12.0</v>
      </c>
      <c r="B56" s="184" t="str">
        <f>+'Full Database (hide)'!B51</f>
        <v>N/A</v>
      </c>
      <c r="C56" s="302"/>
      <c r="D56" s="306"/>
      <c r="E56" s="304"/>
    </row>
    <row r="57" spans="1:5" x14ac:dyDescent="0.35">
      <c r="A57" s="55" t="str">
        <f>+'Full Database (hide)'!A52</f>
        <v>SaniDate 15.0</v>
      </c>
      <c r="B57" s="184" t="str">
        <f>+'Full Database (hide)'!B52</f>
        <v>N/A</v>
      </c>
      <c r="C57" s="302"/>
      <c r="D57" s="306"/>
      <c r="E57" s="304"/>
    </row>
    <row r="58" spans="1:5" x14ac:dyDescent="0.35">
      <c r="A58" s="55" t="str">
        <f>+'Full Database (hide)'!A53</f>
        <v>SaniDate 5.0</v>
      </c>
      <c r="B58" s="184" t="str">
        <f>+'Full Database (hide)'!B53</f>
        <v>N/A</v>
      </c>
      <c r="C58" s="302"/>
      <c r="D58" s="306"/>
      <c r="E58" s="304"/>
    </row>
    <row r="59" spans="1:5" x14ac:dyDescent="0.35">
      <c r="A59" s="55" t="str">
        <f>+'Full Database (hide)'!A54</f>
        <v xml:space="preserve">SaniDate Ready to Use </v>
      </c>
      <c r="B59" s="184" t="str">
        <f>+'Full Database (hide)'!B54</f>
        <v>N/A</v>
      </c>
      <c r="C59" s="302"/>
      <c r="D59" s="306"/>
      <c r="E59" s="304"/>
    </row>
    <row r="60" spans="1:5" ht="43.5" x14ac:dyDescent="0.35">
      <c r="A60" s="55" t="str">
        <f>+'Full Database (hide)'!A55</f>
        <v>Selectrocide 2L500</v>
      </c>
      <c r="B60" s="184" t="str">
        <f>+'Full Database (hide)'!B55</f>
        <v>Selective Micro Clean-Alpha
Selectrocide Pouch 200 MG Abridged
Clo2bber 100 Abridged</v>
      </c>
      <c r="C60" s="302"/>
      <c r="D60" s="306"/>
      <c r="E60" s="304"/>
    </row>
    <row r="61" spans="1:5" ht="58" x14ac:dyDescent="0.35">
      <c r="A61" s="55" t="str">
        <f>+'Full Database (hide)'!A56</f>
        <v>Selectrocide 5G</v>
      </c>
      <c r="B61" s="184" t="str">
        <f>+'Full Database (hide)'!B56</f>
        <v>Selectrocide 12G
Selectrocide 750MG
Selectrocide 1G
Selectrofresh 12G Food Processing</v>
      </c>
      <c r="C61" s="302"/>
      <c r="D61" s="306"/>
      <c r="E61" s="304"/>
    </row>
    <row r="62" spans="1:5" x14ac:dyDescent="0.35">
      <c r="A62" s="55" t="str">
        <f>+'Full Database (hide)'!A57</f>
        <v>Sno-Glo Bleach</v>
      </c>
      <c r="B62" s="184" t="str">
        <f>+'Full Database (hide)'!B57</f>
        <v>N/A</v>
      </c>
      <c r="C62" s="302"/>
      <c r="D62" s="306"/>
      <c r="E62" s="304"/>
    </row>
    <row r="63" spans="1:5" ht="43.5" x14ac:dyDescent="0.35">
      <c r="A63" s="55" t="str">
        <f>+'Full Database (hide)'!A58</f>
        <v>Sodium Hypochlorite 12.5%</v>
      </c>
      <c r="B63" s="184" t="str">
        <f>+'Full Database (hide)'!B58</f>
        <v>Sodium Hypochlorite 15%
Chlorine Sanitizer FP-33
Sani-I-King No. 451</v>
      </c>
      <c r="C63" s="302"/>
      <c r="D63" s="306"/>
      <c r="E63" s="304"/>
    </row>
    <row r="64" spans="1:5" ht="58" x14ac:dyDescent="0.35">
      <c r="A64" s="55" t="str">
        <f>+'Full Database (hide)'!A59</f>
        <v>Sodium Hypochlorite 12.5%</v>
      </c>
      <c r="B64" s="184" t="str">
        <f>+'Full Database (hide)'!B59</f>
        <v>Pool Chlor
Pro Chlor 12.5
Chlorsan
Chlorsan 125</v>
      </c>
      <c r="C64" s="302"/>
      <c r="D64" s="306"/>
      <c r="E64" s="304"/>
    </row>
    <row r="65" spans="1:5" x14ac:dyDescent="0.35">
      <c r="A65" s="55" t="str">
        <f>+'Full Database (hide)'!A60</f>
        <v>Sodium Hypochlorite Solution</v>
      </c>
      <c r="B65" s="184" t="str">
        <f>+'Full Database (hide)'!B60</f>
        <v xml:space="preserve">N/A </v>
      </c>
      <c r="C65" s="302"/>
      <c r="D65" s="306"/>
      <c r="E65" s="304"/>
    </row>
    <row r="66" spans="1:5" x14ac:dyDescent="0.35">
      <c r="A66" s="55" t="str">
        <f>+'Full Database (hide)'!A61</f>
        <v>Sodium Hypochlorite Solution 10%</v>
      </c>
      <c r="B66" s="184" t="str">
        <f>+'Full Database (hide)'!B61</f>
        <v>N/A</v>
      </c>
      <c r="C66" s="302"/>
      <c r="D66" s="306"/>
      <c r="E66" s="304"/>
    </row>
    <row r="67" spans="1:5" ht="87" x14ac:dyDescent="0.35">
      <c r="A67" s="55" t="str">
        <f>+'Full Database (hide)'!A62</f>
        <v>Ster-Bac</v>
      </c>
      <c r="B67" s="184" t="str">
        <f>+'Full Database (hide)'!B62</f>
        <v>Market Guard Quat Sanitizer
Tex Stat
Flex Pak Quat Sanitizer
Oasis Compac Quat Sanitizer
Oasis 144 Quat Sanitizer
Keyston Food Contact Surface Sanitizer</v>
      </c>
      <c r="C67" s="302"/>
      <c r="D67" s="306"/>
      <c r="E67" s="304"/>
    </row>
    <row r="68" spans="1:5" x14ac:dyDescent="0.35">
      <c r="A68" s="55" t="str">
        <f>+'Full Database (hide)'!A63</f>
        <v>StorOx 2.0</v>
      </c>
      <c r="B68" s="184" t="str">
        <f>+'Full Database (hide)'!B63</f>
        <v>N/A</v>
      </c>
      <c r="C68" s="302"/>
      <c r="D68" s="306"/>
      <c r="E68" s="304"/>
    </row>
    <row r="69" spans="1:5" ht="43.5" x14ac:dyDescent="0.35">
      <c r="A69" s="55" t="str">
        <f>+'Full Database (hide)'!A64</f>
        <v>Surchlor</v>
      </c>
      <c r="B69" s="184" t="str">
        <f>+'Full Database (hide)'!B64</f>
        <v>Sur-shock
Elements Liquid Shock - 12.5% Sodium Hypochlorite</v>
      </c>
      <c r="C69" s="302"/>
      <c r="D69" s="306"/>
      <c r="E69" s="304"/>
    </row>
    <row r="70" spans="1:5" x14ac:dyDescent="0.35">
      <c r="A70" s="55" t="str">
        <f>+'Full Database (hide)'!A65</f>
        <v>Synergex</v>
      </c>
      <c r="B70" s="184" t="str">
        <f>+'Full Database (hide)'!B65</f>
        <v>N/A</v>
      </c>
      <c r="C70" s="302"/>
      <c r="D70" s="306"/>
      <c r="E70" s="304"/>
    </row>
    <row r="71" spans="1:5" x14ac:dyDescent="0.35">
      <c r="A71" s="203" t="str">
        <f>+'Full Database (hide)'!A66</f>
        <v>Tsunami 100</v>
      </c>
      <c r="B71" s="204" t="str">
        <f>+'Full Database (hide)'!B66</f>
        <v>N/A</v>
      </c>
      <c r="C71" s="302"/>
      <c r="D71" s="306"/>
      <c r="E71" s="304"/>
    </row>
    <row r="72" spans="1:5" ht="72.5" x14ac:dyDescent="0.35">
      <c r="A72" s="203" t="str">
        <f>+'Full Database (hide)'!A67</f>
        <v>Ultra Clorox Brand Regular Bleach</v>
      </c>
      <c r="B72" s="204" t="str">
        <f>+'Full Database (hide)'!B67</f>
        <v>Clorox Regular-bleach
Clorox Germicidal Bleach
Clorox Ultra Germicidal Bleach
Ultra Clorox Bleach for Institutional Use
Ultra Clorox Institutional Bleach</v>
      </c>
      <c r="C72" s="302"/>
      <c r="D72" s="306"/>
      <c r="E72" s="304"/>
    </row>
    <row r="73" spans="1:5" x14ac:dyDescent="0.35">
      <c r="A73" s="203" t="str">
        <f>+'Full Database (hide)'!A68</f>
        <v>Vertex Concentrate</v>
      </c>
      <c r="B73" s="204" t="str">
        <f>+'Full Database (hide)'!B68</f>
        <v>N/A</v>
      </c>
      <c r="C73" s="302"/>
      <c r="D73" s="306"/>
      <c r="E73" s="304"/>
    </row>
    <row r="74" spans="1:5" x14ac:dyDescent="0.35">
      <c r="A74" s="203" t="str">
        <f>+'Full Database (hide)'!A69</f>
        <v>Vertex CSS-12</v>
      </c>
      <c r="B74" s="204" t="str">
        <f>+'Full Database (hide)'!B69</f>
        <v>N/A</v>
      </c>
      <c r="C74" s="302"/>
      <c r="D74" s="306"/>
      <c r="E74" s="304"/>
    </row>
    <row r="75" spans="1:5" x14ac:dyDescent="0.35">
      <c r="A75" s="203" t="str">
        <f>+'Full Database (hide)'!A70</f>
        <v>Vertex CSS-5</v>
      </c>
      <c r="B75" s="184" t="str">
        <f>+'Full Database (hide)'!B70</f>
        <v>N/A</v>
      </c>
      <c r="C75" s="303"/>
      <c r="D75" s="307"/>
      <c r="E75" s="305"/>
    </row>
    <row r="76" spans="1:5" x14ac:dyDescent="0.35">
      <c r="A76" s="203" t="str">
        <f>+'Full Database (hide)'!A71</f>
        <v>Victory</v>
      </c>
      <c r="B76" s="204" t="str">
        <f>+'Full Database (hide)'!B71</f>
        <v>N/A</v>
      </c>
      <c r="C76" s="448"/>
      <c r="D76" s="469"/>
      <c r="E76" s="457"/>
    </row>
    <row r="77" spans="1:5" ht="29" x14ac:dyDescent="0.35">
      <c r="A77" s="450" t="str">
        <f>+'Full Database (hide)'!A72</f>
        <v>VigorOx SP-15</v>
      </c>
      <c r="B77" s="184" t="str">
        <f>+'Full Database (hide)'!B72</f>
        <v>Clarity
Vigorox 15 F&amp;V</v>
      </c>
      <c r="C77" s="472"/>
      <c r="D77" s="470"/>
      <c r="E77" s="466"/>
    </row>
    <row r="78" spans="1:5" ht="130.5" x14ac:dyDescent="0.35">
      <c r="A78" s="450" t="str">
        <f>+'Full Database (hide)'!A73</f>
        <v>XY-12 Liquid Sanitizer</v>
      </c>
      <c r="B78" s="184" t="str">
        <f>+'Full Database (hide)'!B73</f>
        <v xml:space="preserve">Oasis Compac Chlorine Sanitizer
Market Guard Chlorine Sanitizer
Pristine QP
Pristine QF
Pristine QB
Ful-Bac Liquid Sanitizer
Eco-san Liquid Sanitizer 
and others
</v>
      </c>
      <c r="C78" s="472"/>
      <c r="D78" s="470"/>
      <c r="E78" s="466"/>
    </row>
    <row r="79" spans="1:5" ht="15" thickBot="1" x14ac:dyDescent="0.4">
      <c r="A79" s="467" t="str">
        <f>+'Full Database (hide)'!A74</f>
        <v xml:space="preserve">Zep FS Formula 4665 </v>
      </c>
      <c r="B79" s="468" t="str">
        <f>+'Full Database (hide)'!B74</f>
        <v>N/A</v>
      </c>
      <c r="C79" s="290"/>
      <c r="D79" s="471"/>
      <c r="E79" s="294"/>
    </row>
  </sheetData>
  <sheetProtection algorithmName="SHA-512" hashValue="cnK1TmibOcWMxioaLDJeeRs9eoMjHz5JNPDtG+Pt7BLprrl+JgRICGDJLHn0VmRECN4yGvIBAl+Tci69yBi/NA==" saltValue="0gr40k2AlE8+7GgcJR5Ahg==" spinCount="100000" sheet="1" insertHyperlinks="0" selectLockedCells="1" sort="0" autoFilter="0"/>
  <autoFilter ref="A8:B75"/>
  <mergeCells count="8">
    <mergeCell ref="K14:U14"/>
    <mergeCell ref="F4:P4"/>
    <mergeCell ref="F1:P1"/>
    <mergeCell ref="A2:A6"/>
    <mergeCell ref="F2:P2"/>
    <mergeCell ref="F3:P3"/>
    <mergeCell ref="K11:S11"/>
    <mergeCell ref="K12:U13"/>
  </mergeCells>
  <hyperlinks>
    <hyperlink ref="C8" location="'Active ingredients'!C8" display="Active Ingredients"/>
    <hyperlink ref="D8" location="' Label Info (alt)'!A1" display="Label Information"/>
    <hyperlink ref="E8" location="'Product info'!E8" display="Product Information"/>
    <hyperlink ref="F2:P2" r:id="rId1" display="https://producesafetyalliance.cornell.edu/sites/producesafetyalliance.cornell.edu/files/shared/documents/Sanitizer-Factsheet.pdf"/>
    <hyperlink ref="F3:P3" r:id="rId2" display="https://www.youtube.com/watch?v=wNNJOeITtxU"/>
    <hyperlink ref="F4:P4" r:id="rId3" display="● Before using one of the EPA-registered sanitizer products listed in this tool, check that the product is labeled for use in your state. The National Pesticide Information Retrieval System (NPIRS) maintains a database of state pesticide registrations. "/>
  </hyperlinks>
  <pageMargins left="0.7" right="0.7" top="0.75" bottom="0.75" header="0.3" footer="0.3"/>
  <pageSetup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129"/>
  <sheetViews>
    <sheetView showGridLines="0" showRowColHeaders="0" zoomScale="90" zoomScaleNormal="90" workbookViewId="0">
      <pane xSplit="1" ySplit="8" topLeftCell="B72" activePane="bottomRight" state="frozen"/>
      <selection activeCell="B87" sqref="B87"/>
      <selection pane="topRight" activeCell="B87" sqref="B87"/>
      <selection pane="bottomLeft" activeCell="B87" sqref="B87"/>
      <selection pane="bottomRight" activeCell="L8" sqref="L8"/>
    </sheetView>
  </sheetViews>
  <sheetFormatPr defaultColWidth="9.1796875" defaultRowHeight="14.5" x14ac:dyDescent="0.35"/>
  <cols>
    <col min="1" max="1" width="40.6328125" style="61" customWidth="1"/>
    <col min="2" max="2" width="34.6328125" style="285" customWidth="1"/>
    <col min="3" max="3" width="20.453125" style="109" bestFit="1" customWidth="1"/>
    <col min="4" max="4" width="14.36328125" style="115" bestFit="1" customWidth="1"/>
    <col min="5" max="5" width="15.1796875" style="109" bestFit="1" customWidth="1"/>
    <col min="6" max="6" width="14.36328125" style="115" bestFit="1" customWidth="1"/>
    <col min="7" max="7" width="18.36328125" style="111" bestFit="1" customWidth="1"/>
    <col min="8" max="8" width="14.36328125" style="115" bestFit="1" customWidth="1"/>
    <col min="9" max="9" width="15.81640625" style="109" bestFit="1" customWidth="1"/>
    <col min="10" max="10" width="14.36328125" style="115" bestFit="1" customWidth="1"/>
    <col min="11" max="12" width="15.6328125" style="63" customWidth="1"/>
    <col min="13" max="18" width="8.6328125" style="62" customWidth="1"/>
    <col min="19" max="19" width="20.36328125" style="62" customWidth="1"/>
    <col min="20" max="20" width="16" style="62" customWidth="1"/>
    <col min="21" max="22" width="10.6328125" style="62" customWidth="1"/>
    <col min="23" max="23" width="12.1796875" style="62" customWidth="1"/>
    <col min="24" max="30" width="20.36328125" style="62" customWidth="1"/>
    <col min="31" max="16384" width="9.1796875" style="62"/>
  </cols>
  <sheetData>
    <row r="1" spans="1:12" customFormat="1" ht="24" customHeight="1" x14ac:dyDescent="0.35">
      <c r="A1" s="53" t="str">
        <f>+'Front page'!A1:B1</f>
        <v>Last revised: 8/13/2019</v>
      </c>
      <c r="B1" s="284"/>
      <c r="C1" s="108"/>
      <c r="D1" s="112"/>
      <c r="E1" s="108"/>
      <c r="F1" s="112"/>
      <c r="G1" s="110"/>
      <c r="H1" s="112"/>
      <c r="I1" s="108"/>
      <c r="J1" s="112"/>
      <c r="K1" s="16"/>
      <c r="L1" s="16"/>
    </row>
    <row r="2" spans="1:12" customFormat="1" ht="18.75" customHeight="1" x14ac:dyDescent="0.35">
      <c r="A2" s="511" t="str">
        <f>+'Front page'!A2:A6</f>
        <v xml:space="preserve">This work product was supported under cooperative agreement number 12-25-A-5357 between USDA-AMS and Cornell University.  The information and viewpoints in this product do not necessarily reflect the viewpoints and policies of the supporting organization, cooperating organizations, or Cornell University.
To suggest edits, updates, or additional products, please contact Donna Clements (dmp274@cornell.edu, 909-552-4355). </v>
      </c>
      <c r="B2" s="284"/>
      <c r="C2" s="109"/>
      <c r="D2" s="113"/>
      <c r="E2" s="16"/>
      <c r="F2" s="112"/>
      <c r="G2" s="110"/>
      <c r="H2" s="112"/>
      <c r="I2" s="108"/>
      <c r="J2" s="112"/>
      <c r="K2" s="16"/>
      <c r="L2" s="16"/>
    </row>
    <row r="3" spans="1:12" customFormat="1" ht="23.25" customHeight="1" x14ac:dyDescent="0.35">
      <c r="A3" s="511"/>
      <c r="B3" s="284"/>
      <c r="C3" s="16"/>
      <c r="D3" s="113"/>
      <c r="E3" s="16"/>
      <c r="F3" s="112"/>
      <c r="G3" s="110"/>
      <c r="H3" s="112"/>
      <c r="I3" s="108"/>
      <c r="J3" s="112"/>
      <c r="K3" s="16"/>
      <c r="L3" s="16"/>
    </row>
    <row r="4" spans="1:12" customFormat="1" ht="31.5" customHeight="1" x14ac:dyDescent="0.35">
      <c r="A4" s="511"/>
      <c r="B4" s="284"/>
      <c r="C4" s="16"/>
      <c r="D4" s="113"/>
      <c r="E4" s="16"/>
      <c r="F4" s="112"/>
      <c r="G4" s="110"/>
      <c r="H4" s="112"/>
      <c r="I4" s="108"/>
      <c r="J4" s="112"/>
      <c r="K4" s="16"/>
      <c r="L4" s="16"/>
    </row>
    <row r="5" spans="1:12" customFormat="1" ht="31.5" customHeight="1" x14ac:dyDescent="0.35">
      <c r="A5" s="511"/>
      <c r="B5" s="284"/>
      <c r="C5" s="16"/>
      <c r="D5" s="113"/>
      <c r="E5" s="16"/>
      <c r="F5" s="112"/>
      <c r="G5" s="110"/>
      <c r="H5" s="112"/>
      <c r="I5" s="108"/>
      <c r="J5" s="112"/>
      <c r="K5" s="16"/>
      <c r="L5" s="16"/>
    </row>
    <row r="6" spans="1:12" customFormat="1" ht="25.5" customHeight="1" thickBot="1" x14ac:dyDescent="0.4">
      <c r="A6" s="511"/>
      <c r="B6" s="284"/>
      <c r="C6" s="16"/>
      <c r="D6" s="113"/>
      <c r="E6" s="16"/>
      <c r="F6" s="112"/>
      <c r="G6" s="110"/>
      <c r="H6" s="112"/>
      <c r="I6" s="108"/>
      <c r="J6" s="112"/>
      <c r="K6" s="16"/>
      <c r="L6" s="16"/>
    </row>
    <row r="7" spans="1:12" customFormat="1" ht="15" thickBot="1" x14ac:dyDescent="0.4">
      <c r="A7" s="2"/>
      <c r="B7" s="284"/>
      <c r="C7" s="508" t="s">
        <v>23</v>
      </c>
      <c r="D7" s="509"/>
      <c r="E7" s="509"/>
      <c r="F7" s="509"/>
      <c r="G7" s="509"/>
      <c r="H7" s="509"/>
      <c r="I7" s="509"/>
      <c r="J7" s="510"/>
      <c r="L7" s="16"/>
    </row>
    <row r="8" spans="1:12" customFormat="1" ht="31.5" thickBot="1" x14ac:dyDescent="0.4">
      <c r="A8" s="140" t="str">
        <f>+'Full Database (hide)'!A3</f>
        <v>Product Name</v>
      </c>
      <c r="B8" s="286" t="str">
        <f>+'Full Database (hide)'!B3</f>
        <v>Alternative Brand Names</v>
      </c>
      <c r="C8" s="23" t="str">
        <f>+'Full Database (hide)'!D3</f>
        <v>Oxidizers</v>
      </c>
      <c r="D8" s="50" t="str">
        <f>+'Full Database (hide)'!E3</f>
        <v>Strength (percent)</v>
      </c>
      <c r="E8" s="23" t="str">
        <f>+'Full Database (hide)'!F3</f>
        <v>Organic Acids</v>
      </c>
      <c r="F8" s="51" t="str">
        <f>+'Full Database (hide)'!G3</f>
        <v>Strength (percent)</v>
      </c>
      <c r="G8" s="52" t="str">
        <f>+'Full Database (hide)'!H3</f>
        <v>Quaternary Ammoniums</v>
      </c>
      <c r="H8" s="50" t="str">
        <f>+'Full Database (hide)'!I3</f>
        <v>Strength (percent)</v>
      </c>
      <c r="I8" s="23" t="str">
        <f>+'Full Database (hide)'!J3</f>
        <v>Enhancers</v>
      </c>
      <c r="J8" s="50" t="str">
        <f>+'Full Database (hide)'!K3</f>
        <v>Strength (percent)</v>
      </c>
      <c r="K8" s="270" t="s">
        <v>48</v>
      </c>
      <c r="L8" s="271" t="s">
        <v>49</v>
      </c>
    </row>
    <row r="9" spans="1:12" x14ac:dyDescent="0.35">
      <c r="A9" s="64" t="str">
        <f>'Full Database (hide)'!A4</f>
        <v>Accutab</v>
      </c>
      <c r="B9" s="287" t="str">
        <f>+'Full Database (hide)'!B4</f>
        <v>PPG Calcium Hypochlorite Tablets</v>
      </c>
      <c r="C9" s="126" t="str">
        <f>'Full Database (hide)'!D4</f>
        <v>Calcium hypochlorite</v>
      </c>
      <c r="D9" s="125">
        <f>'Full Database (hide)'!E4</f>
        <v>0.68</v>
      </c>
      <c r="E9" s="126" t="str">
        <f>'Full Database (hide)'!F4</f>
        <v>None</v>
      </c>
      <c r="F9" s="127" t="str">
        <f>'Full Database (hide)'!G4</f>
        <v>NA</v>
      </c>
      <c r="G9" s="128" t="str">
        <f>'Full Database (hide)'!H4</f>
        <v>None</v>
      </c>
      <c r="H9" s="125" t="str">
        <f>'Full Database (hide)'!I4</f>
        <v>NA</v>
      </c>
      <c r="I9" s="126" t="str">
        <f>'Full Database (hide)'!J4</f>
        <v>None</v>
      </c>
      <c r="J9" s="125" t="str">
        <f>'Full Database (hide)'!K4</f>
        <v>NA</v>
      </c>
      <c r="K9" s="66"/>
      <c r="L9" s="58"/>
    </row>
    <row r="10" spans="1:12" ht="43.5" x14ac:dyDescent="0.35">
      <c r="A10" s="169" t="str">
        <f>'Full Database (hide)'!A5</f>
        <v>Adox 3125</v>
      </c>
      <c r="B10" s="287" t="str">
        <f>+'Full Database (hide)'!B5</f>
        <v>Adox 8125
Adox BCD-25
Aseptrol 8125</v>
      </c>
      <c r="C10" s="171" t="str">
        <f>'Full Database (hide)'!D5</f>
        <v>Sodium chlorite  (precursor to chlorine dioxide)</v>
      </c>
      <c r="D10" s="170">
        <f>'Full Database (hide)'!E5</f>
        <v>0.25</v>
      </c>
      <c r="E10" s="171" t="str">
        <f>'Full Database (hide)'!F5</f>
        <v>None</v>
      </c>
      <c r="F10" s="172" t="str">
        <f>'Full Database (hide)'!G5</f>
        <v>NA</v>
      </c>
      <c r="G10" s="173" t="str">
        <f>'Full Database (hide)'!H5</f>
        <v>None</v>
      </c>
      <c r="H10" s="170" t="str">
        <f>'Full Database (hide)'!I5</f>
        <v>NA</v>
      </c>
      <c r="I10" s="171" t="str">
        <f>'Full Database (hide)'!J5</f>
        <v>None</v>
      </c>
      <c r="J10" s="170" t="str">
        <f>'Full Database (hide)'!K5</f>
        <v>NA</v>
      </c>
      <c r="K10" s="69"/>
      <c r="L10" s="59"/>
    </row>
    <row r="11" spans="1:12" ht="43.5" x14ac:dyDescent="0.35">
      <c r="A11" s="169" t="str">
        <f>'Full Database (hide)'!A6</f>
        <v>Adox 750</v>
      </c>
      <c r="B11" s="287" t="str">
        <f>+'Full Database (hide)'!B6</f>
        <v>Adox BCD-7.5</v>
      </c>
      <c r="C11" s="171" t="str">
        <f>'Full Database (hide)'!D6</f>
        <v>Sodium chlorite  (precursor to chlorine dioxide)</v>
      </c>
      <c r="D11" s="170">
        <f>'Full Database (hide)'!E6</f>
        <v>7.4999999999999997E-2</v>
      </c>
      <c r="E11" s="171" t="str">
        <f>'Full Database (hide)'!F6</f>
        <v>None</v>
      </c>
      <c r="F11" s="172" t="str">
        <f>'Full Database (hide)'!G6</f>
        <v>NA</v>
      </c>
      <c r="G11" s="173" t="str">
        <f>'Full Database (hide)'!H6</f>
        <v>None</v>
      </c>
      <c r="H11" s="170" t="str">
        <f>'Full Database (hide)'!I6</f>
        <v>NA</v>
      </c>
      <c r="I11" s="171" t="str">
        <f>'Full Database (hide)'!J6</f>
        <v>None</v>
      </c>
      <c r="J11" s="170" t="str">
        <f>'Full Database (hide)'!K6</f>
        <v>NA</v>
      </c>
      <c r="K11" s="69"/>
      <c r="L11" s="59"/>
    </row>
    <row r="12" spans="1:12" ht="43.5" x14ac:dyDescent="0.35">
      <c r="A12" s="169" t="str">
        <f>'Full Database (hide)'!A7</f>
        <v>Adox BCD-15</v>
      </c>
      <c r="B12" s="287" t="str">
        <f>+'Full Database (hide)'!B7</f>
        <v>Ercopure BCD-15
Adox 1875</v>
      </c>
      <c r="C12" s="171" t="str">
        <f>'Full Database (hide)'!D7</f>
        <v>Sodium chlorite  (precursor to chlorine dioxide)</v>
      </c>
      <c r="D12" s="170">
        <f>'Full Database (hide)'!E7</f>
        <v>0.15</v>
      </c>
      <c r="E12" s="171" t="str">
        <f>'Full Database (hide)'!F7</f>
        <v>None</v>
      </c>
      <c r="F12" s="172" t="str">
        <f>'Full Database (hide)'!G7</f>
        <v>NA</v>
      </c>
      <c r="G12" s="173" t="str">
        <f>'Full Database (hide)'!H7</f>
        <v>None</v>
      </c>
      <c r="H12" s="170" t="str">
        <f>'Full Database (hide)'!I7</f>
        <v>NA</v>
      </c>
      <c r="I12" s="171" t="str">
        <f>'Full Database (hide)'!J7</f>
        <v>None</v>
      </c>
      <c r="J12" s="170" t="str">
        <f>'Full Database (hide)'!K7</f>
        <v>NA</v>
      </c>
      <c r="K12" s="69"/>
      <c r="L12" s="59"/>
    </row>
    <row r="13" spans="1:12" x14ac:dyDescent="0.35">
      <c r="A13" s="67" t="str">
        <f>'Full Database (hide)'!A8</f>
        <v>Agchlor 310</v>
      </c>
      <c r="B13" s="287" t="str">
        <f>+'Full Database (hide)'!B8</f>
        <v>Agchlor 310F</v>
      </c>
      <c r="C13" s="131" t="str">
        <f>'Full Database (hide)'!D8</f>
        <v>Sodium hypochlorite</v>
      </c>
      <c r="D13" s="130">
        <f>'Full Database (hide)'!E8</f>
        <v>0.125</v>
      </c>
      <c r="E13" s="131" t="str">
        <f>'Full Database (hide)'!F8</f>
        <v>None</v>
      </c>
      <c r="F13" s="132" t="str">
        <f>'Full Database (hide)'!G8</f>
        <v>NA</v>
      </c>
      <c r="G13" s="133" t="str">
        <f>'Full Database (hide)'!H8</f>
        <v>None</v>
      </c>
      <c r="H13" s="130" t="str">
        <f>'Full Database (hide)'!I8</f>
        <v>NA</v>
      </c>
      <c r="I13" s="131" t="str">
        <f>'Full Database (hide)'!J8</f>
        <v>None</v>
      </c>
      <c r="J13" s="130" t="str">
        <f>'Full Database (hide)'!K8</f>
        <v>NA</v>
      </c>
      <c r="K13" s="69"/>
      <c r="L13" s="59"/>
    </row>
    <row r="14" spans="1:12" ht="29" x14ac:dyDescent="0.35">
      <c r="A14" s="67" t="str">
        <f>'Full Database (hide)'!A9</f>
        <v>Alpet D2</v>
      </c>
      <c r="B14" s="287" t="str">
        <f>+'Full Database (hide)'!B9</f>
        <v>Alpet D2 Surface Sanitizer
Alpet Surface Sanitizer D2</v>
      </c>
      <c r="C14" s="131" t="str">
        <f>'Full Database (hide)'!D9</f>
        <v>Isopropyl Alcohol</v>
      </c>
      <c r="D14" s="130">
        <f>'Full Database (hide)'!E9</f>
        <v>0.58599999999999997</v>
      </c>
      <c r="E14" s="131" t="str">
        <f>'Full Database (hide)'!F9</f>
        <v>None</v>
      </c>
      <c r="F14" s="132" t="str">
        <f>'Full Database (hide)'!G9</f>
        <v>NA</v>
      </c>
      <c r="G14" s="133" t="str">
        <f>'Full Database (hide)'!H9</f>
        <v xml:space="preserve">Octyl Decyl Dimethyl Ammonium Chloride </v>
      </c>
      <c r="H14" s="130">
        <f>'Full Database (hide)'!I9</f>
        <v>7.4999999999999993E-5</v>
      </c>
      <c r="I14" s="131" t="str">
        <f>'Full Database (hide)'!J9</f>
        <v>None</v>
      </c>
      <c r="J14" s="130" t="str">
        <f>'Full Database (hide)'!K9</f>
        <v>NA</v>
      </c>
      <c r="K14" s="69"/>
      <c r="L14" s="59"/>
    </row>
    <row r="15" spans="1:12" ht="29" x14ac:dyDescent="0.35">
      <c r="A15" s="67" t="str">
        <f>'Full Database (hide)'!A10</f>
        <v>Anthium Dioxcide</v>
      </c>
      <c r="B15" s="287" t="str">
        <f>+'Full Database (hide)'!B10</f>
        <v>Anthium Dioxcide 
stabilized chlorine dioxide</v>
      </c>
      <c r="C15" s="131" t="str">
        <f>'Full Database (hide)'!D10</f>
        <v>Chlorine dioxide</v>
      </c>
      <c r="D15" s="130">
        <f>'Full Database (hide)'!E10</f>
        <v>0.05</v>
      </c>
      <c r="E15" s="131" t="str">
        <f>'Full Database (hide)'!F10</f>
        <v>None</v>
      </c>
      <c r="F15" s="132" t="str">
        <f>'Full Database (hide)'!G10</f>
        <v>NA</v>
      </c>
      <c r="G15" s="133" t="str">
        <f>'Full Database (hide)'!H10</f>
        <v>None</v>
      </c>
      <c r="H15" s="130" t="str">
        <f>'Full Database (hide)'!I10</f>
        <v>NA</v>
      </c>
      <c r="I15" s="131" t="str">
        <f>'Full Database (hide)'!J10</f>
        <v>None</v>
      </c>
      <c r="J15" s="130" t="str">
        <f>'Full Database (hide)'!K10</f>
        <v>NA</v>
      </c>
      <c r="K15" s="69"/>
      <c r="L15" s="59"/>
    </row>
    <row r="16" spans="1:12" ht="43.5" x14ac:dyDescent="0.35">
      <c r="A16" s="67" t="str">
        <f>'Full Database (hide)'!A11</f>
        <v>Antimicrobial Fruit and Vegetable Treatment</v>
      </c>
      <c r="B16" s="287" t="str">
        <f>+'Full Database (hide)'!B11</f>
        <v>None</v>
      </c>
      <c r="C16" s="131" t="str">
        <f>'Full Database (hide)'!D11</f>
        <v>None</v>
      </c>
      <c r="D16" s="130" t="str">
        <f>'Full Database (hide)'!E11</f>
        <v>NA</v>
      </c>
      <c r="E16" s="131" t="str">
        <f>'Full Database (hide)'!F11</f>
        <v>Lactic acid</v>
      </c>
      <c r="F16" s="132">
        <f>'Full Database (hide)'!G11</f>
        <v>0.1729</v>
      </c>
      <c r="G16" s="133" t="str">
        <f>'Full Database (hide)'!H11</f>
        <v>Sodium dodecylbenzene-sulfonate</v>
      </c>
      <c r="H16" s="130">
        <f>'Full Database (hide)'!I11</f>
        <v>1.23E-2</v>
      </c>
      <c r="I16" s="131" t="str">
        <f>'Full Database (hide)'!J11</f>
        <v>None</v>
      </c>
      <c r="J16" s="130" t="str">
        <f>'Full Database (hide)'!K11</f>
        <v>NA</v>
      </c>
      <c r="K16" s="69"/>
      <c r="L16" s="59"/>
    </row>
    <row r="17" spans="1:12" ht="29" x14ac:dyDescent="0.35">
      <c r="A17" s="67" t="str">
        <f>'Full Database (hide)'!A12</f>
        <v>Bacticide</v>
      </c>
      <c r="B17" s="287" t="str">
        <f>+'Full Database (hide)'!B12</f>
        <v>Sodium Hypochlorite - 12.5
Hypure Sodium Hypochlorite 12.5</v>
      </c>
      <c r="C17" s="131" t="str">
        <f>'Full Database (hide)'!D12</f>
        <v>Sodium hypochlorite</v>
      </c>
      <c r="D17" s="130">
        <f>'Full Database (hide)'!E12</f>
        <v>0.125</v>
      </c>
      <c r="E17" s="131" t="str">
        <f>'Full Database (hide)'!F12</f>
        <v>None</v>
      </c>
      <c r="F17" s="132" t="str">
        <f>'Full Database (hide)'!G12</f>
        <v>NA</v>
      </c>
      <c r="G17" s="133" t="str">
        <f>'Full Database (hide)'!H12</f>
        <v>None</v>
      </c>
      <c r="H17" s="130" t="str">
        <f>'Full Database (hide)'!I12</f>
        <v>NA</v>
      </c>
      <c r="I17" s="131" t="str">
        <f>'Full Database (hide)'!J12</f>
        <v>None</v>
      </c>
      <c r="J17" s="130" t="str">
        <f>'Full Database (hide)'!K12</f>
        <v>NA</v>
      </c>
      <c r="K17" s="69"/>
      <c r="L17" s="59"/>
    </row>
    <row r="18" spans="1:12" ht="29" x14ac:dyDescent="0.35">
      <c r="A18" s="67" t="str">
        <f>'Full Database (hide)'!A13</f>
        <v>BioSide HS 15%</v>
      </c>
      <c r="B18" s="287" t="str">
        <f>+'Full Database (hide)'!B13</f>
        <v>Pentagreen 15%
Peragreen WW</v>
      </c>
      <c r="C18" s="131" t="str">
        <f>'Full Database (hide)'!D13</f>
        <v>PAA with 
Hydrogen peroxide</v>
      </c>
      <c r="D18" s="130" t="str">
        <f>'Full Database (hide)'!E13</f>
        <v>15.0% 
22.0%</v>
      </c>
      <c r="E18" s="131" t="str">
        <f>'Full Database (hide)'!F13</f>
        <v>None</v>
      </c>
      <c r="F18" s="132" t="str">
        <f>'Full Database (hide)'!G13</f>
        <v>NA</v>
      </c>
      <c r="G18" s="133" t="str">
        <f>'Full Database (hide)'!H13</f>
        <v>None</v>
      </c>
      <c r="H18" s="130" t="str">
        <f>'Full Database (hide)'!I13</f>
        <v>NA</v>
      </c>
      <c r="I18" s="131" t="str">
        <f>'Full Database (hide)'!J13</f>
        <v>None</v>
      </c>
      <c r="J18" s="130" t="str">
        <f>'Full Database (hide)'!K13</f>
        <v>NA</v>
      </c>
      <c r="K18" s="69"/>
      <c r="L18" s="59"/>
    </row>
    <row r="19" spans="1:12" x14ac:dyDescent="0.35">
      <c r="A19" s="67" t="str">
        <f>'Full Database (hide)'!A14</f>
        <v>Bromicide 4000</v>
      </c>
      <c r="B19" s="287" t="str">
        <f>+'Full Database (hide)'!B14</f>
        <v>N/A</v>
      </c>
      <c r="C19" s="131" t="str">
        <f>'Full Database (hide)'!D14</f>
        <v>None</v>
      </c>
      <c r="D19" s="130" t="str">
        <f>'Full Database (hide)'!E14</f>
        <v>NA</v>
      </c>
      <c r="E19" s="131" t="str">
        <f>'Full Database (hide)'!F14</f>
        <v>None</v>
      </c>
      <c r="F19" s="132" t="str">
        <f>'Full Database (hide)'!G14</f>
        <v>NA</v>
      </c>
      <c r="G19" s="133" t="str">
        <f>'Full Database (hide)'!H14</f>
        <v>None</v>
      </c>
      <c r="H19" s="130" t="str">
        <f>'Full Database (hide)'!I14</f>
        <v>NA</v>
      </c>
      <c r="I19" s="131" t="str">
        <f>'Full Database (hide)'!J14</f>
        <v>Sodium Bromide</v>
      </c>
      <c r="J19" s="130">
        <f>'Full Database (hide)'!K14</f>
        <v>0.4</v>
      </c>
      <c r="K19" s="69"/>
      <c r="L19" s="59"/>
    </row>
    <row r="20" spans="1:12" ht="29" x14ac:dyDescent="0.35">
      <c r="A20" s="67" t="str">
        <f>'Full Database (hide)'!A15</f>
        <v>Bromide Plus</v>
      </c>
      <c r="B20" s="287" t="str">
        <f>+'Full Database (hide)'!B15</f>
        <v>AZURE® Deluxe Algae Controller
Crystal® Blue</v>
      </c>
      <c r="C20" s="131" t="str">
        <f>'Full Database (hide)'!D15</f>
        <v>None</v>
      </c>
      <c r="D20" s="130" t="str">
        <f>'Full Database (hide)'!E15</f>
        <v>NA</v>
      </c>
      <c r="E20" s="131" t="str">
        <f>'Full Database (hide)'!F15</f>
        <v>None</v>
      </c>
      <c r="F20" s="132" t="str">
        <f>'Full Database (hide)'!G15</f>
        <v>NA</v>
      </c>
      <c r="G20" s="133" t="str">
        <f>'Full Database (hide)'!H15</f>
        <v>None</v>
      </c>
      <c r="H20" s="130" t="str">
        <f>'Full Database (hide)'!I15</f>
        <v>NA</v>
      </c>
      <c r="I20" s="131" t="str">
        <f>'Full Database (hide)'!J15</f>
        <v>Sodium Bromide</v>
      </c>
      <c r="J20" s="130">
        <f>'Full Database (hide)'!K15</f>
        <v>0.4</v>
      </c>
      <c r="K20" s="69"/>
      <c r="L20" s="59"/>
    </row>
    <row r="21" spans="1:12" x14ac:dyDescent="0.35">
      <c r="A21" s="67" t="str">
        <f>'Full Database (hide)'!A16</f>
        <v>Busan 6040</v>
      </c>
      <c r="B21" s="287" t="str">
        <f>+'Full Database (hide)'!B16</f>
        <v>N/A</v>
      </c>
      <c r="C21" s="131" t="str">
        <f>'Full Database (hide)'!D16</f>
        <v>None</v>
      </c>
      <c r="D21" s="130" t="str">
        <f>'Full Database (hide)'!E16</f>
        <v>NA</v>
      </c>
      <c r="E21" s="131" t="str">
        <f>'Full Database (hide)'!F16</f>
        <v>None</v>
      </c>
      <c r="F21" s="132" t="str">
        <f>'Full Database (hide)'!G16</f>
        <v>NA</v>
      </c>
      <c r="G21" s="133" t="str">
        <f>'Full Database (hide)'!H16</f>
        <v>None</v>
      </c>
      <c r="H21" s="130" t="str">
        <f>'Full Database (hide)'!I16</f>
        <v>NA</v>
      </c>
      <c r="I21" s="131" t="str">
        <f>'Full Database (hide)'!J16</f>
        <v>Sodium Bromide</v>
      </c>
      <c r="J21" s="130">
        <f>'Full Database (hide)'!K16</f>
        <v>0.4</v>
      </c>
      <c r="K21" s="69"/>
      <c r="L21" s="59"/>
    </row>
    <row r="22" spans="1:12" x14ac:dyDescent="0.35">
      <c r="A22" s="67" t="str">
        <f>'Full Database (hide)'!A17</f>
        <v>Carnebon 200</v>
      </c>
      <c r="B22" s="287" t="str">
        <f>+'Full Database (hide)'!B17</f>
        <v xml:space="preserve">Anthium BCD-200  </v>
      </c>
      <c r="C22" s="131" t="str">
        <f>'Full Database (hide)'!D17</f>
        <v>Chlorine dioxide</v>
      </c>
      <c r="D22" s="130">
        <f>'Full Database (hide)'!E17</f>
        <v>0.02</v>
      </c>
      <c r="E22" s="131" t="str">
        <f>'Full Database (hide)'!F17</f>
        <v>None</v>
      </c>
      <c r="F22" s="132" t="str">
        <f>'Full Database (hide)'!G17</f>
        <v>NA</v>
      </c>
      <c r="G22" s="133" t="str">
        <f>'Full Database (hide)'!H17</f>
        <v>None</v>
      </c>
      <c r="H22" s="130" t="str">
        <f>'Full Database (hide)'!I17</f>
        <v>NA</v>
      </c>
      <c r="I22" s="131" t="str">
        <f>'Full Database (hide)'!J17</f>
        <v>None</v>
      </c>
      <c r="J22" s="130" t="str">
        <f>'Full Database (hide)'!K17</f>
        <v>NA</v>
      </c>
      <c r="K22" s="69"/>
      <c r="L22" s="59"/>
    </row>
    <row r="23" spans="1:12" ht="101.5" x14ac:dyDescent="0.35">
      <c r="A23" s="67" t="str">
        <f>'Full Database (hide)'!A18</f>
        <v>CLB</v>
      </c>
      <c r="B23" s="287" t="str">
        <f>+'Full Database (hide)'!B18</f>
        <v>Clorox Regular Bleach 2
Clorox Mold Attacker 
Clorox Mold Blaster
Clorox Mold Destroyer
Clorox Mold Eliminator
Clorox Mold Killer
Clorox Mold Remover</v>
      </c>
      <c r="C23" s="131" t="str">
        <f>'Full Database (hide)'!D18</f>
        <v>Sodium hypochlorite</v>
      </c>
      <c r="D23" s="130">
        <f>'Full Database (hide)'!E18</f>
        <v>0.06</v>
      </c>
      <c r="E23" s="131" t="str">
        <f>'Full Database (hide)'!F18</f>
        <v>None</v>
      </c>
      <c r="F23" s="132" t="str">
        <f>'Full Database (hide)'!G18</f>
        <v>NA</v>
      </c>
      <c r="G23" s="133" t="str">
        <f>'Full Database (hide)'!H18</f>
        <v xml:space="preserve">None </v>
      </c>
      <c r="H23" s="130" t="str">
        <f>'Full Database (hide)'!I18</f>
        <v>NA</v>
      </c>
      <c r="I23" s="131" t="str">
        <f>'Full Database (hide)'!J18</f>
        <v>None</v>
      </c>
      <c r="J23" s="130" t="str">
        <f>'Full Database (hide)'!K18</f>
        <v>NA</v>
      </c>
      <c r="K23" s="69"/>
      <c r="L23" s="59"/>
    </row>
    <row r="24" spans="1:12" ht="29" x14ac:dyDescent="0.35">
      <c r="A24" s="67" t="str">
        <f>'Full Database (hide)'!A19</f>
        <v>CLB I</v>
      </c>
      <c r="B24" s="287" t="str">
        <f>+'Full Database (hide)'!B19</f>
        <v>Clorox Germicidal Bleach 3
Clorox Performance Bleach 1</v>
      </c>
      <c r="C24" s="131" t="str">
        <f>'Full Database (hide)'!D19</f>
        <v>Sodium hypochlorite</v>
      </c>
      <c r="D24" s="130">
        <f>'Full Database (hide)'!E19</f>
        <v>6.0499999999999998E-2</v>
      </c>
      <c r="E24" s="131" t="str">
        <f>'Full Database (hide)'!F19</f>
        <v>None</v>
      </c>
      <c r="F24" s="132" t="str">
        <f>'Full Database (hide)'!G19</f>
        <v>NA</v>
      </c>
      <c r="G24" s="133" t="str">
        <f>'Full Database (hide)'!H19</f>
        <v xml:space="preserve">None </v>
      </c>
      <c r="H24" s="130" t="str">
        <f>'Full Database (hide)'!I19</f>
        <v>NA</v>
      </c>
      <c r="I24" s="131" t="str">
        <f>'Full Database (hide)'!J19</f>
        <v>None</v>
      </c>
      <c r="J24" s="130" t="str">
        <f>'Full Database (hide)'!K19</f>
        <v>NA</v>
      </c>
      <c r="K24" s="69"/>
      <c r="L24" s="59"/>
    </row>
    <row r="25" spans="1:12" x14ac:dyDescent="0.35">
      <c r="A25" s="67" t="str">
        <f>'Full Database (hide)'!A20</f>
        <v>Di-Oxy Solv</v>
      </c>
      <c r="B25" s="287" t="str">
        <f>+'Full Database (hide)'!B20</f>
        <v>N/A</v>
      </c>
      <c r="C25" s="131" t="str">
        <f>'Full Database (hide)'!D20</f>
        <v>Hydrogen peroxide</v>
      </c>
      <c r="D25" s="130">
        <f>'Full Database (hide)'!E20</f>
        <v>0.27</v>
      </c>
      <c r="E25" s="131" t="str">
        <f>'Full Database (hide)'!F20</f>
        <v>None</v>
      </c>
      <c r="F25" s="132" t="str">
        <f>'Full Database (hide)'!G20</f>
        <v>NA</v>
      </c>
      <c r="G25" s="133" t="str">
        <f>'Full Database (hide)'!H20</f>
        <v>None</v>
      </c>
      <c r="H25" s="130" t="str">
        <f>'Full Database (hide)'!I20</f>
        <v>NA</v>
      </c>
      <c r="I25" s="131" t="str">
        <f>'Full Database (hide)'!J20</f>
        <v>None</v>
      </c>
      <c r="J25" s="130" t="str">
        <f>'Full Database (hide)'!K20</f>
        <v>NA</v>
      </c>
      <c r="K25" s="69"/>
      <c r="L25" s="59"/>
    </row>
    <row r="26" spans="1:12" x14ac:dyDescent="0.35">
      <c r="A26" s="67" t="str">
        <f>'Full Database (hide)'!A21</f>
        <v>Dixichlor Lite</v>
      </c>
      <c r="B26" s="287" t="str">
        <f>+'Full Database (hide)'!B21</f>
        <v>N/A</v>
      </c>
      <c r="C26" s="131" t="str">
        <f>'Full Database (hide)'!D21</f>
        <v>Sodium hypochlorite</v>
      </c>
      <c r="D26" s="130">
        <f>'Full Database (hide)'!E21</f>
        <v>5.2499999999999998E-2</v>
      </c>
      <c r="E26" s="131" t="str">
        <f>'Full Database (hide)'!F21</f>
        <v>None</v>
      </c>
      <c r="F26" s="132" t="str">
        <f>'Full Database (hide)'!G21</f>
        <v>NA</v>
      </c>
      <c r="G26" s="133" t="str">
        <f>'Full Database (hide)'!H21</f>
        <v>None</v>
      </c>
      <c r="H26" s="130" t="str">
        <f>'Full Database (hide)'!I21</f>
        <v>NA</v>
      </c>
      <c r="I26" s="131" t="str">
        <f>'Full Database (hide)'!J21</f>
        <v>None</v>
      </c>
      <c r="J26" s="130" t="str">
        <f>'Full Database (hide)'!K21</f>
        <v>NA</v>
      </c>
      <c r="K26" s="69"/>
      <c r="L26" s="59"/>
    </row>
    <row r="27" spans="1:12" ht="58" x14ac:dyDescent="0.35">
      <c r="A27" s="67" t="str">
        <f>'Full Database (hide)'!A22</f>
        <v>ECR Calcium Hypochlorite AST (Aquafit)</v>
      </c>
      <c r="B27" s="287" t="str">
        <f>+'Full Database (hide)'!B22</f>
        <v>Aquafit AS1
Aquafit AS3
ECR Aquachlor AS1
ECR Aquachlor AS3</v>
      </c>
      <c r="C27" s="131" t="str">
        <f>'Full Database (hide)'!D22</f>
        <v>Calcium hypochlorite</v>
      </c>
      <c r="D27" s="130">
        <f>'Full Database (hide)'!E22</f>
        <v>0.68</v>
      </c>
      <c r="E27" s="131" t="str">
        <f>'Full Database (hide)'!F22</f>
        <v>None</v>
      </c>
      <c r="F27" s="132" t="str">
        <f>'Full Database (hide)'!G22</f>
        <v>NA</v>
      </c>
      <c r="G27" s="133" t="str">
        <f>'Full Database (hide)'!H22</f>
        <v>None</v>
      </c>
      <c r="H27" s="130" t="str">
        <f>'Full Database (hide)'!I22</f>
        <v>NA</v>
      </c>
      <c r="I27" s="131" t="str">
        <f>'Full Database (hide)'!J22</f>
        <v>None</v>
      </c>
      <c r="J27" s="130" t="str">
        <f>'Full Database (hide)'!K22</f>
        <v>NA</v>
      </c>
      <c r="K27" s="69"/>
      <c r="L27" s="59"/>
    </row>
    <row r="28" spans="1:12" ht="43.5" x14ac:dyDescent="0.35">
      <c r="A28" s="67" t="str">
        <f>'Full Database (hide)'!A23</f>
        <v xml:space="preserve">ECR Calcium Hypochlorite granules </v>
      </c>
      <c r="B28" s="287" t="str">
        <f>+'Full Database (hide)'!B23</f>
        <v>Aquafit
ECR Aquachlor
DPG Agchlor</v>
      </c>
      <c r="C28" s="131" t="str">
        <f>'Full Database (hide)'!D23</f>
        <v>Calcium hypochlorite</v>
      </c>
      <c r="D28" s="130">
        <f>'Full Database (hide)'!E23</f>
        <v>0.68</v>
      </c>
      <c r="E28" s="131" t="str">
        <f>'Full Database (hide)'!F23</f>
        <v>None</v>
      </c>
      <c r="F28" s="132" t="str">
        <f>'Full Database (hide)'!G23</f>
        <v>NA</v>
      </c>
      <c r="G28" s="133" t="str">
        <f>'Full Database (hide)'!H23</f>
        <v>None</v>
      </c>
      <c r="H28" s="130" t="str">
        <f>'Full Database (hide)'!I23</f>
        <v>NA</v>
      </c>
      <c r="I28" s="131" t="str">
        <f>'Full Database (hide)'!J23</f>
        <v>None</v>
      </c>
      <c r="J28" s="130" t="str">
        <f>'Full Database (hide)'!K23</f>
        <v>NA</v>
      </c>
      <c r="K28" s="69"/>
      <c r="L28" s="59"/>
    </row>
    <row r="29" spans="1:12" x14ac:dyDescent="0.35">
      <c r="A29" s="67" t="str">
        <f>'Full Database (hide)'!A24</f>
        <v>ECR Calcium Hypochlorite T</v>
      </c>
      <c r="B29" s="287" t="str">
        <f>+'Full Database (hide)'!B24</f>
        <v>N/A</v>
      </c>
      <c r="C29" s="131" t="str">
        <f>'Full Database (hide)'!D24</f>
        <v>Calcium hypochlorite</v>
      </c>
      <c r="D29" s="130">
        <f>'Full Database (hide)'!E24</f>
        <v>0.68</v>
      </c>
      <c r="E29" s="131" t="str">
        <f>'Full Database (hide)'!F24</f>
        <v>None</v>
      </c>
      <c r="F29" s="132" t="str">
        <f>'Full Database (hide)'!G24</f>
        <v>NA</v>
      </c>
      <c r="G29" s="133" t="str">
        <f>'Full Database (hide)'!H24</f>
        <v>None</v>
      </c>
      <c r="H29" s="130" t="str">
        <f>'Full Database (hide)'!I24</f>
        <v>NA</v>
      </c>
      <c r="I29" s="131" t="str">
        <f>'Full Database (hide)'!J24</f>
        <v>None</v>
      </c>
      <c r="J29" s="130" t="str">
        <f>'Full Database (hide)'!K24</f>
        <v>NA</v>
      </c>
      <c r="K29" s="69"/>
      <c r="L29" s="59"/>
    </row>
    <row r="30" spans="1:12" x14ac:dyDescent="0.35">
      <c r="A30" s="67" t="str">
        <f>'Full Database (hide)'!A25</f>
        <v>Freshgard 72</v>
      </c>
      <c r="B30" s="287" t="str">
        <f>+'Full Database (hide)'!B25</f>
        <v>N/A</v>
      </c>
      <c r="C30" s="131" t="str">
        <f>'Full Database (hide)'!D25</f>
        <v>Sodium hypochlorite</v>
      </c>
      <c r="D30" s="130">
        <f>'Full Database (hide)'!E25</f>
        <v>0.125</v>
      </c>
      <c r="E30" s="131" t="str">
        <f>'Full Database (hide)'!F25</f>
        <v>None</v>
      </c>
      <c r="F30" s="132" t="str">
        <f>'Full Database (hide)'!G25</f>
        <v>NA</v>
      </c>
      <c r="G30" s="133" t="str">
        <f>'Full Database (hide)'!H25</f>
        <v>None</v>
      </c>
      <c r="H30" s="130" t="str">
        <f>'Full Database (hide)'!I25</f>
        <v>NA</v>
      </c>
      <c r="I30" s="131" t="str">
        <f>'Full Database (hide)'!J25</f>
        <v>None</v>
      </c>
      <c r="J30" s="130" t="str">
        <f>'Full Database (hide)'!K25</f>
        <v>NA</v>
      </c>
      <c r="K30" s="69"/>
      <c r="L30" s="59"/>
    </row>
    <row r="31" spans="1:12" ht="43.5" x14ac:dyDescent="0.35">
      <c r="A31" s="67" t="str">
        <f>'Full Database (hide)'!A26</f>
        <v xml:space="preserve">HTH Dry Chlorinator Tablets for Swimming Pools </v>
      </c>
      <c r="B31" s="287" t="str">
        <f>+'Full Database (hide)'!B26</f>
        <v>DryTec Calcium Hypochlorite Briquettes
CCH Calcium Hypochlorite Tablets
HTH Poolife Active Cleaning</v>
      </c>
      <c r="C31" s="131" t="str">
        <f>'Full Database (hide)'!D26</f>
        <v>Calcium hypochlorite</v>
      </c>
      <c r="D31" s="130">
        <f>'Full Database (hide)'!E26</f>
        <v>0.68</v>
      </c>
      <c r="E31" s="131" t="str">
        <f>'Full Database (hide)'!F26</f>
        <v>None</v>
      </c>
      <c r="F31" s="132" t="str">
        <f>'Full Database (hide)'!G26</f>
        <v>NA</v>
      </c>
      <c r="G31" s="133" t="str">
        <f>'Full Database (hide)'!H26</f>
        <v>None</v>
      </c>
      <c r="H31" s="130" t="str">
        <f>'Full Database (hide)'!I26</f>
        <v>NA</v>
      </c>
      <c r="I31" s="131" t="str">
        <f>'Full Database (hide)'!J26</f>
        <v>None</v>
      </c>
      <c r="J31" s="130" t="str">
        <f>'Full Database (hide)'!K26</f>
        <v>NA</v>
      </c>
      <c r="K31" s="69"/>
      <c r="L31" s="59"/>
    </row>
    <row r="32" spans="1:12" x14ac:dyDescent="0.35">
      <c r="A32" s="67" t="str">
        <f>'Full Database (hide)'!A27</f>
        <v>Hypo 150</v>
      </c>
      <c r="B32" s="287" t="str">
        <f>+'Full Database (hide)'!B27</f>
        <v>N/A</v>
      </c>
      <c r="C32" s="131" t="str">
        <f>'Full Database (hide)'!D27</f>
        <v>Sodium hypochlorite</v>
      </c>
      <c r="D32" s="130">
        <f>'Full Database (hide)'!E27</f>
        <v>0.125</v>
      </c>
      <c r="E32" s="131" t="str">
        <f>'Full Database (hide)'!F27</f>
        <v>None</v>
      </c>
      <c r="F32" s="132" t="str">
        <f>'Full Database (hide)'!G27</f>
        <v>NA</v>
      </c>
      <c r="G32" s="133" t="str">
        <f>'Full Database (hide)'!H27</f>
        <v>None</v>
      </c>
      <c r="H32" s="130" t="str">
        <f>'Full Database (hide)'!I27</f>
        <v>NA</v>
      </c>
      <c r="I32" s="131" t="str">
        <f>'Full Database (hide)'!J27</f>
        <v>None</v>
      </c>
      <c r="J32" s="130" t="str">
        <f>'Full Database (hide)'!K27</f>
        <v>NA</v>
      </c>
      <c r="K32" s="69"/>
      <c r="L32" s="59"/>
    </row>
    <row r="33" spans="1:12" ht="58" x14ac:dyDescent="0.35">
      <c r="A33" s="67" t="str">
        <f>'Full Database (hide)'!A28</f>
        <v>Induclor Calcium Hypochlorite Granules</v>
      </c>
      <c r="B33" s="287" t="str">
        <f>+'Full Database (hide)'!B28</f>
        <v>Incredipool Calcium Hypochlorite Granules
Americhlor Calcium Hypochlorite Granules</v>
      </c>
      <c r="C33" s="131" t="str">
        <f>'Full Database (hide)'!D28</f>
        <v>Calcium hypochlorite</v>
      </c>
      <c r="D33" s="130">
        <f>'Full Database (hide)'!E28</f>
        <v>0.68</v>
      </c>
      <c r="E33" s="131" t="str">
        <f>'Full Database (hide)'!F28</f>
        <v>None</v>
      </c>
      <c r="F33" s="132" t="str">
        <f>'Full Database (hide)'!G28</f>
        <v>NA</v>
      </c>
      <c r="G33" s="133" t="str">
        <f>'Full Database (hide)'!H28</f>
        <v>None</v>
      </c>
      <c r="H33" s="130" t="str">
        <f>'Full Database (hide)'!I28</f>
        <v>NA</v>
      </c>
      <c r="I33" s="131" t="str">
        <f>'Full Database (hide)'!J28</f>
        <v>None</v>
      </c>
      <c r="J33" s="130" t="str">
        <f>'Full Database (hide)'!K28</f>
        <v>NA</v>
      </c>
      <c r="K33" s="69"/>
      <c r="L33" s="59"/>
    </row>
    <row r="34" spans="1:12" x14ac:dyDescent="0.35">
      <c r="A34" s="67" t="str">
        <f>'Full Database (hide)'!A29</f>
        <v>Liquichlor 12.5% Solution</v>
      </c>
      <c r="B34" s="287" t="str">
        <f>+'Full Database (hide)'!B29</f>
        <v>Supershock</v>
      </c>
      <c r="C34" s="131" t="str">
        <f>'Full Database (hide)'!D29</f>
        <v>Sodium hypochlorite</v>
      </c>
      <c r="D34" s="130">
        <f>'Full Database (hide)'!E29</f>
        <v>0.125</v>
      </c>
      <c r="E34" s="131" t="str">
        <f>'Full Database (hide)'!F29</f>
        <v>None</v>
      </c>
      <c r="F34" s="132" t="str">
        <f>'Full Database (hide)'!G29</f>
        <v>NA</v>
      </c>
      <c r="G34" s="133" t="str">
        <f>'Full Database (hide)'!H29</f>
        <v>None</v>
      </c>
      <c r="H34" s="130" t="str">
        <f>'Full Database (hide)'!I29</f>
        <v>NA</v>
      </c>
      <c r="I34" s="131" t="str">
        <f>'Full Database (hide)'!J29</f>
        <v>None</v>
      </c>
      <c r="J34" s="130" t="str">
        <f>'Full Database (hide)'!K29</f>
        <v>NA</v>
      </c>
      <c r="K34" s="69"/>
      <c r="L34" s="59"/>
    </row>
    <row r="35" spans="1:12" ht="72.5" x14ac:dyDescent="0.35">
      <c r="A35" s="67" t="str">
        <f>'Full Database (hide)'!A30</f>
        <v>Lonza Formulation S-21F</v>
      </c>
      <c r="B35" s="287" t="str">
        <f>+'Full Database (hide)'!B30</f>
        <v>Simple Green D</v>
      </c>
      <c r="C35" s="131" t="str">
        <f>'Full Database (hide)'!D30</f>
        <v>None</v>
      </c>
      <c r="D35" s="130" t="str">
        <f>'Full Database (hide)'!E30</f>
        <v>NA</v>
      </c>
      <c r="E35" s="131" t="str">
        <f>'Full Database (hide)'!F30</f>
        <v>None</v>
      </c>
      <c r="F35" s="132" t="str">
        <f>'Full Database (hide)'!G30</f>
        <v>NA</v>
      </c>
      <c r="G35" s="133" t="str">
        <f>'Full Database (hide)'!H30</f>
        <v xml:space="preserve">n-Alkyl dimethyl benzyl ammonium chloride
(50% C14, 40% C12, 10% C16) </v>
      </c>
      <c r="H35" s="130">
        <f>'Full Database (hide)'!I30</f>
        <v>2.1999999999999999E-2</v>
      </c>
      <c r="I35" s="131" t="str">
        <f>'Full Database (hide)'!J30</f>
        <v>None</v>
      </c>
      <c r="J35" s="130" t="str">
        <f>'Full Database (hide)'!K30</f>
        <v>NA</v>
      </c>
      <c r="K35" s="69"/>
      <c r="L35" s="59"/>
    </row>
    <row r="36" spans="1:12" ht="29" x14ac:dyDescent="0.35">
      <c r="A36" s="67" t="str">
        <f>'Full Database (hide)'!A31</f>
        <v>Maguard 5626</v>
      </c>
      <c r="B36" s="287" t="str">
        <f>+'Full Database (hide)'!B31</f>
        <v xml:space="preserve">PeroxySan X6
</v>
      </c>
      <c r="C36" s="131" t="str">
        <f>'Full Database (hide)'!D31</f>
        <v>PAA with 
Hydrogen peroxide</v>
      </c>
      <c r="D36" s="130" t="str">
        <f>'Full Database (hide)'!E31</f>
        <v>5.9% 
27.3%</v>
      </c>
      <c r="E36" s="131" t="str">
        <f>'Full Database (hide)'!F31</f>
        <v>None</v>
      </c>
      <c r="F36" s="132" t="str">
        <f>'Full Database (hide)'!G31</f>
        <v>NA</v>
      </c>
      <c r="G36" s="133" t="str">
        <f>'Full Database (hide)'!H31</f>
        <v>None</v>
      </c>
      <c r="H36" s="130" t="str">
        <f>'Full Database (hide)'!I31</f>
        <v>NA</v>
      </c>
      <c r="I36" s="131" t="str">
        <f>'Full Database (hide)'!J31</f>
        <v>None</v>
      </c>
      <c r="J36" s="130" t="str">
        <f>'Full Database (hide)'!K31</f>
        <v>NA</v>
      </c>
      <c r="K36" s="69"/>
      <c r="L36" s="59"/>
    </row>
    <row r="37" spans="1:12" x14ac:dyDescent="0.35">
      <c r="A37" s="67" t="str">
        <f>'Full Database (hide)'!A32</f>
        <v>Olin Chlorine</v>
      </c>
      <c r="B37" s="287" t="str">
        <f>+'Full Database (hide)'!B32</f>
        <v>N/A</v>
      </c>
      <c r="C37" s="131" t="str">
        <f>'Full Database (hide)'!D32</f>
        <v>Chlorine (gas)</v>
      </c>
      <c r="D37" s="130">
        <f>'Full Database (hide)'!E32</f>
        <v>0.995</v>
      </c>
      <c r="E37" s="131" t="str">
        <f>'Full Database (hide)'!F32</f>
        <v>None</v>
      </c>
      <c r="F37" s="132" t="str">
        <f>'Full Database (hide)'!G32</f>
        <v>NA</v>
      </c>
      <c r="G37" s="133" t="str">
        <f>'Full Database (hide)'!H32</f>
        <v>None</v>
      </c>
      <c r="H37" s="130" t="str">
        <f>'Full Database (hide)'!I32</f>
        <v>NA</v>
      </c>
      <c r="I37" s="131" t="str">
        <f>'Full Database (hide)'!J32</f>
        <v>None</v>
      </c>
      <c r="J37" s="130" t="str">
        <f>'Full Database (hide)'!K32</f>
        <v>NA</v>
      </c>
      <c r="K37" s="69"/>
      <c r="L37" s="59"/>
    </row>
    <row r="38" spans="1:12" ht="29" x14ac:dyDescent="0.35">
      <c r="A38" s="67" t="str">
        <f>'Full Database (hide)'!A33</f>
        <v xml:space="preserve">OxiDate 2.0 </v>
      </c>
      <c r="B38" s="287" t="str">
        <f>+'Full Database (hide)'!B33</f>
        <v>Zerotol 2.0</v>
      </c>
      <c r="C38" s="131" t="str">
        <f>'Full Database (hide)'!D33</f>
        <v>PAA with 
Hydrogen peroxide</v>
      </c>
      <c r="D38" s="130" t="str">
        <f>'Full Database (hide)'!E33</f>
        <v>2.0%
27.1%</v>
      </c>
      <c r="E38" s="131" t="str">
        <f>'Full Database (hide)'!F33</f>
        <v>None</v>
      </c>
      <c r="F38" s="132" t="str">
        <f>'Full Database (hide)'!G33</f>
        <v>NA</v>
      </c>
      <c r="G38" s="133" t="str">
        <f>'Full Database (hide)'!H33</f>
        <v>None</v>
      </c>
      <c r="H38" s="130" t="str">
        <f>'Full Database (hide)'!I33</f>
        <v>NA</v>
      </c>
      <c r="I38" s="131" t="str">
        <f>'Full Database (hide)'!J33</f>
        <v>None</v>
      </c>
      <c r="J38" s="130" t="str">
        <f>'Full Database (hide)'!K33</f>
        <v>NA</v>
      </c>
      <c r="K38" s="69"/>
      <c r="L38" s="59"/>
    </row>
    <row r="39" spans="1:12" ht="29" x14ac:dyDescent="0.35">
      <c r="A39" s="67" t="str">
        <f>'Full Database (hide)'!A34</f>
        <v>Oxine</v>
      </c>
      <c r="B39" s="287" t="str">
        <f>+'Full Database (hide)'!B34</f>
        <v>Respicide GP Disinfecting Solution
Biovex</v>
      </c>
      <c r="C39" s="131" t="str">
        <f>'Full Database (hide)'!D34</f>
        <v>Chlorine dioxide</v>
      </c>
      <c r="D39" s="130">
        <f>'Full Database (hide)'!E34</f>
        <v>0.02</v>
      </c>
      <c r="E39" s="131" t="str">
        <f>'Full Database (hide)'!F34</f>
        <v>None</v>
      </c>
      <c r="F39" s="132" t="str">
        <f>'Full Database (hide)'!G34</f>
        <v>NA</v>
      </c>
      <c r="G39" s="133" t="str">
        <f>'Full Database (hide)'!H34</f>
        <v>None</v>
      </c>
      <c r="H39" s="130" t="str">
        <f>'Full Database (hide)'!I34</f>
        <v>NA</v>
      </c>
      <c r="I39" s="131" t="str">
        <f>'Full Database (hide)'!J34</f>
        <v>None</v>
      </c>
      <c r="J39" s="130" t="str">
        <f>'Full Database (hide)'!K34</f>
        <v>NA</v>
      </c>
      <c r="K39" s="69"/>
      <c r="L39" s="59"/>
    </row>
    <row r="40" spans="1:12" ht="58" x14ac:dyDescent="0.35">
      <c r="A40" s="67" t="str">
        <f>'Full Database (hide)'!A35</f>
        <v>Oxonia Active</v>
      </c>
      <c r="B40" s="287" t="str">
        <f>+'Full Database (hide)'!B35</f>
        <v>Klenz Active
Deptil PA5
Perasan B
Peracid V</v>
      </c>
      <c r="C40" s="131" t="str">
        <f>'Full Database (hide)'!D35</f>
        <v>Hydrogen peroxide</v>
      </c>
      <c r="D40" s="130">
        <f>'Full Database (hide)'!E35</f>
        <v>0.27500000000000002</v>
      </c>
      <c r="E40" s="131" t="str">
        <f>'Full Database (hide)'!F35</f>
        <v xml:space="preserve">Ethaneperoxoic acid </v>
      </c>
      <c r="F40" s="132">
        <f>'Full Database (hide)'!G35</f>
        <v>5.8000000000000003E-2</v>
      </c>
      <c r="G40" s="133" t="str">
        <f>'Full Database (hide)'!H35</f>
        <v>None</v>
      </c>
      <c r="H40" s="130" t="str">
        <f>'Full Database (hide)'!I35</f>
        <v>NA</v>
      </c>
      <c r="I40" s="131" t="str">
        <f>'Full Database (hide)'!J35</f>
        <v>None</v>
      </c>
      <c r="J40" s="130" t="str">
        <f>'Full Database (hide)'!K35</f>
        <v>NA</v>
      </c>
      <c r="K40" s="69"/>
      <c r="L40" s="59"/>
    </row>
    <row r="41" spans="1:12" x14ac:dyDescent="0.35">
      <c r="A41" s="67" t="str">
        <f>'Full Database (hide)'!A36</f>
        <v>Pac-chlor 12.5%</v>
      </c>
      <c r="B41" s="287" t="str">
        <f>+'Full Database (hide)'!B36</f>
        <v>N/A</v>
      </c>
      <c r="C41" s="131" t="str">
        <f>'Full Database (hide)'!D36</f>
        <v>Sodium hypochlorite</v>
      </c>
      <c r="D41" s="130">
        <f>'Full Database (hide)'!E36</f>
        <v>0.125</v>
      </c>
      <c r="E41" s="131" t="str">
        <f>'Full Database (hide)'!F36</f>
        <v>None</v>
      </c>
      <c r="F41" s="132" t="str">
        <f>'Full Database (hide)'!G36</f>
        <v>NA</v>
      </c>
      <c r="G41" s="133" t="str">
        <f>'Full Database (hide)'!H36</f>
        <v>None</v>
      </c>
      <c r="H41" s="130" t="str">
        <f>'Full Database (hide)'!I36</f>
        <v>NA</v>
      </c>
      <c r="I41" s="131" t="str">
        <f>'Full Database (hide)'!J36</f>
        <v>None</v>
      </c>
      <c r="J41" s="130" t="str">
        <f>'Full Database (hide)'!K36</f>
        <v>NA</v>
      </c>
      <c r="K41" s="69"/>
      <c r="L41" s="59"/>
    </row>
    <row r="42" spans="1:12" ht="29" x14ac:dyDescent="0.35">
      <c r="A42" s="67" t="str">
        <f>'Full Database (hide)'!A37</f>
        <v>Peraclean 15</v>
      </c>
      <c r="B42" s="287" t="str">
        <f>+'Full Database (hide)'!B37</f>
        <v>N/A</v>
      </c>
      <c r="C42" s="131" t="str">
        <f>'Full Database (hide)'!D37</f>
        <v>PAA with 
Hydrogen peroxide</v>
      </c>
      <c r="D42" s="130" t="str">
        <f>'Full Database (hide)'!E37</f>
        <v>15.0% 
22.0%</v>
      </c>
      <c r="E42" s="131" t="str">
        <f>'Full Database (hide)'!F37</f>
        <v>None</v>
      </c>
      <c r="F42" s="132" t="str">
        <f>'Full Database (hide)'!G37</f>
        <v>NA</v>
      </c>
      <c r="G42" s="133" t="str">
        <f>'Full Database (hide)'!H37</f>
        <v>None</v>
      </c>
      <c r="H42" s="130" t="str">
        <f>'Full Database (hide)'!I37</f>
        <v>NA</v>
      </c>
      <c r="I42" s="131" t="str">
        <f>'Full Database (hide)'!J37</f>
        <v>None</v>
      </c>
      <c r="J42" s="130" t="str">
        <f>'Full Database (hide)'!K37</f>
        <v>NA</v>
      </c>
      <c r="K42" s="69"/>
      <c r="L42" s="59"/>
    </row>
    <row r="43" spans="1:12" ht="29" x14ac:dyDescent="0.35">
      <c r="A43" s="67" t="str">
        <f>'Full Database (hide)'!A38</f>
        <v>Peraclean 5</v>
      </c>
      <c r="B43" s="287" t="str">
        <f>+'Full Database (hide)'!B38</f>
        <v>N/A</v>
      </c>
      <c r="C43" s="131" t="str">
        <f>'Full Database (hide)'!D38</f>
        <v>PAA with 
Hydrogen peroxide</v>
      </c>
      <c r="D43" s="130" t="str">
        <f>'Full Database (hide)'!E38</f>
        <v>4.9% 
26.5%</v>
      </c>
      <c r="E43" s="131" t="str">
        <f>'Full Database (hide)'!F38</f>
        <v>None</v>
      </c>
      <c r="F43" s="132" t="str">
        <f>'Full Database (hide)'!G38</f>
        <v>NA</v>
      </c>
      <c r="G43" s="133" t="str">
        <f>'Full Database (hide)'!H38</f>
        <v>None</v>
      </c>
      <c r="H43" s="130" t="str">
        <f>'Full Database (hide)'!I38</f>
        <v>NA</v>
      </c>
      <c r="I43" s="131" t="str">
        <f>'Full Database (hide)'!J38</f>
        <v>None</v>
      </c>
      <c r="J43" s="130" t="str">
        <f>'Full Database (hide)'!K38</f>
        <v>NA</v>
      </c>
      <c r="K43" s="69"/>
      <c r="L43" s="59"/>
    </row>
    <row r="44" spans="1:12" ht="58" x14ac:dyDescent="0.35">
      <c r="A44" s="67" t="str">
        <f>'Full Database (hide)'!A39</f>
        <v>Perasan A</v>
      </c>
      <c r="B44" s="287" t="str">
        <f>+'Full Database (hide)'!B39</f>
        <v>Peragreen 5.6%
Bioside HS 5%
Doom
Oxysan</v>
      </c>
      <c r="C44" s="131" t="str">
        <f>'Full Database (hide)'!D39</f>
        <v>PAA with 
Hydrogen peroxide</v>
      </c>
      <c r="D44" s="130" t="str">
        <f>'Full Database (hide)'!E39</f>
        <v>5.6% 
26.5%</v>
      </c>
      <c r="E44" s="131" t="str">
        <f>'Full Database (hide)'!F39</f>
        <v>None</v>
      </c>
      <c r="F44" s="132" t="str">
        <f>'Full Database (hide)'!G39</f>
        <v>NA</v>
      </c>
      <c r="G44" s="133" t="str">
        <f>'Full Database (hide)'!H39</f>
        <v>None</v>
      </c>
      <c r="H44" s="130" t="str">
        <f>'Full Database (hide)'!I39</f>
        <v>NA</v>
      </c>
      <c r="I44" s="131" t="str">
        <f>'Full Database (hide)'!J39</f>
        <v>None</v>
      </c>
      <c r="J44" s="130" t="str">
        <f>'Full Database (hide)'!K39</f>
        <v>NA</v>
      </c>
      <c r="K44" s="69"/>
      <c r="L44" s="59"/>
    </row>
    <row r="45" spans="1:12" ht="29" x14ac:dyDescent="0.35">
      <c r="A45" s="67" t="str">
        <f>'Full Database (hide)'!A40</f>
        <v>Perasan C-5</v>
      </c>
      <c r="B45" s="287" t="str">
        <f>+'Full Database (hide)'!B40</f>
        <v>N/A</v>
      </c>
      <c r="C45" s="131" t="str">
        <f>'Full Database (hide)'!D40</f>
        <v>PAA with 
Hydrogen peroxide</v>
      </c>
      <c r="D45" s="130" t="str">
        <f>'Full Database (hide)'!E40</f>
        <v>5.0% 
22.4%</v>
      </c>
      <c r="E45" s="131" t="str">
        <f>'Full Database (hide)'!F40</f>
        <v>None</v>
      </c>
      <c r="F45" s="132" t="str">
        <f>'Full Database (hide)'!G40</f>
        <v>NA</v>
      </c>
      <c r="G45" s="133" t="str">
        <f>'Full Database (hide)'!H40</f>
        <v>None</v>
      </c>
      <c r="H45" s="130" t="str">
        <f>'Full Database (hide)'!I40</f>
        <v>NA</v>
      </c>
      <c r="I45" s="131" t="str">
        <f>'Full Database (hide)'!J40</f>
        <v>None</v>
      </c>
      <c r="J45" s="130" t="str">
        <f>'Full Database (hide)'!K40</f>
        <v>NA</v>
      </c>
      <c r="K45" s="69"/>
      <c r="L45" s="59"/>
    </row>
    <row r="46" spans="1:12" ht="29" x14ac:dyDescent="0.35">
      <c r="A46" s="67" t="str">
        <f>'Full Database (hide)'!A41</f>
        <v>Perasan OG</v>
      </c>
      <c r="B46" s="287" t="str">
        <f>+'Full Database (hide)'!B41</f>
        <v>Peragreeen 22 ww
Peragreen 22</v>
      </c>
      <c r="C46" s="131" t="str">
        <f>'Full Database (hide)'!D41</f>
        <v>PAA with 
Hydrogen peroxide</v>
      </c>
      <c r="D46" s="130" t="str">
        <f>'Full Database (hide)'!E41</f>
        <v>21.5% 
5.0%</v>
      </c>
      <c r="E46" s="131" t="str">
        <f>'Full Database (hide)'!F41</f>
        <v>None</v>
      </c>
      <c r="F46" s="132" t="str">
        <f>'Full Database (hide)'!G41</f>
        <v>NA</v>
      </c>
      <c r="G46" s="133" t="str">
        <f>'Full Database (hide)'!H41</f>
        <v>None</v>
      </c>
      <c r="H46" s="130" t="str">
        <f>'Full Database (hide)'!I41</f>
        <v>NA</v>
      </c>
      <c r="I46" s="131" t="str">
        <f>'Full Database (hide)'!J41</f>
        <v>None</v>
      </c>
      <c r="J46" s="130" t="str">
        <f>'Full Database (hide)'!K41</f>
        <v>NA</v>
      </c>
      <c r="K46" s="69"/>
      <c r="L46" s="59"/>
    </row>
    <row r="47" spans="1:12" ht="29" x14ac:dyDescent="0.35">
      <c r="A47" s="67" t="str">
        <f>'Full Database (hide)'!A42</f>
        <v>PerOx Extreme</v>
      </c>
      <c r="B47" s="287" t="str">
        <f>+'Full Database (hide)'!B42</f>
        <v>Per-Ox F&amp;V</v>
      </c>
      <c r="C47" s="131" t="str">
        <f>'Full Database (hide)'!D42</f>
        <v>PAA with 
Hydrogen peroxide</v>
      </c>
      <c r="D47" s="130" t="str">
        <f>'Full Database (hide)'!E42</f>
        <v>15.0% 
10.0%</v>
      </c>
      <c r="E47" s="131" t="str">
        <f>'Full Database (hide)'!F42</f>
        <v>None</v>
      </c>
      <c r="F47" s="132" t="str">
        <f>'Full Database (hide)'!G42</f>
        <v>NA</v>
      </c>
      <c r="G47" s="133" t="str">
        <f>'Full Database (hide)'!H42</f>
        <v>None</v>
      </c>
      <c r="H47" s="130" t="str">
        <f>'Full Database (hide)'!I42</f>
        <v>NA</v>
      </c>
      <c r="I47" s="131" t="str">
        <f>'Full Database (hide)'!J42</f>
        <v>None</v>
      </c>
      <c r="J47" s="130" t="str">
        <f>'Full Database (hide)'!K42</f>
        <v>NA</v>
      </c>
      <c r="K47" s="69"/>
      <c r="L47" s="59"/>
    </row>
    <row r="48" spans="1:12" ht="29" x14ac:dyDescent="0.35">
      <c r="A48" s="67" t="str">
        <f>'Full Database (hide)'!A43</f>
        <v>PeroxySan X12</v>
      </c>
      <c r="B48" s="287" t="str">
        <f>+'Full Database (hide)'!B43</f>
        <v>Proxitane WW-12</v>
      </c>
      <c r="C48" s="131" t="str">
        <f>'Full Database (hide)'!D43</f>
        <v>PAA with Hydrogen Peroxide</v>
      </c>
      <c r="D48" s="130" t="str">
        <f>'Full Database (hide)'!E43</f>
        <v>12.0%
18.5%</v>
      </c>
      <c r="E48" s="131" t="str">
        <f>'Full Database (hide)'!F43</f>
        <v>None</v>
      </c>
      <c r="F48" s="132" t="str">
        <f>'Full Database (hide)'!G43</f>
        <v>NA</v>
      </c>
      <c r="G48" s="133" t="str">
        <f>'Full Database (hide)'!H43</f>
        <v>None</v>
      </c>
      <c r="H48" s="130" t="str">
        <f>'Full Database (hide)'!I43</f>
        <v>NA</v>
      </c>
      <c r="I48" s="131" t="str">
        <f>'Full Database (hide)'!J43</f>
        <v>None</v>
      </c>
      <c r="J48" s="130" t="str">
        <f>'Full Database (hide)'!K43</f>
        <v>NA</v>
      </c>
      <c r="K48" s="69"/>
      <c r="L48" s="59"/>
    </row>
    <row r="49" spans="1:12" ht="29" x14ac:dyDescent="0.35">
      <c r="A49" s="67" t="str">
        <f>'Full Database (hide)'!A44</f>
        <v>PeroxySan X15</v>
      </c>
      <c r="B49" s="287" t="str">
        <f>+'Full Database (hide)'!B44</f>
        <v>Proxitane 15:23</v>
      </c>
      <c r="C49" s="131" t="str">
        <f>'Full Database (hide)'!D44</f>
        <v>PAA with Hydrogen Peroxide</v>
      </c>
      <c r="D49" s="130" t="str">
        <f>'Full Database (hide)'!E44</f>
        <v>15.0%
23.0%</v>
      </c>
      <c r="E49" s="131" t="str">
        <f>'Full Database (hide)'!F44</f>
        <v>None</v>
      </c>
      <c r="F49" s="132" t="str">
        <f>'Full Database (hide)'!G44</f>
        <v>NA</v>
      </c>
      <c r="G49" s="133" t="str">
        <f>'Full Database (hide)'!H44</f>
        <v>None</v>
      </c>
      <c r="H49" s="130" t="str">
        <f>'Full Database (hide)'!I44</f>
        <v>NA</v>
      </c>
      <c r="I49" s="131" t="str">
        <f>'Full Database (hide)'!J44</f>
        <v>None</v>
      </c>
      <c r="J49" s="130" t="str">
        <f>'Full Database (hide)'!K44</f>
        <v>NA</v>
      </c>
      <c r="K49" s="69"/>
      <c r="L49" s="59"/>
    </row>
    <row r="50" spans="1:12" ht="29" x14ac:dyDescent="0.35">
      <c r="A50" s="67" t="str">
        <f>'Full Database (hide)'!A45</f>
        <v>PeroxySan X-Plus</v>
      </c>
      <c r="B50" s="287" t="str">
        <f>+'Full Database (hide)'!B45</f>
        <v>Proxitane EQ Liquid Sanitizer</v>
      </c>
      <c r="C50" s="131" t="str">
        <f>'Full Database (hide)'!D45</f>
        <v>PAA with Hydrogen Peroxide</v>
      </c>
      <c r="D50" s="130" t="str">
        <f>'Full Database (hide)'!E45</f>
        <v>5.3%
23.0%</v>
      </c>
      <c r="E50" s="131" t="str">
        <f>'Full Database (hide)'!F45</f>
        <v>None</v>
      </c>
      <c r="F50" s="132" t="str">
        <f>'Full Database (hide)'!G45</f>
        <v>NA</v>
      </c>
      <c r="G50" s="133" t="str">
        <f>'Full Database (hide)'!H45</f>
        <v>None</v>
      </c>
      <c r="H50" s="130" t="str">
        <f>'Full Database (hide)'!I45</f>
        <v>NA</v>
      </c>
      <c r="I50" s="131" t="str">
        <f>'Full Database (hide)'!J45</f>
        <v>None</v>
      </c>
      <c r="J50" s="130" t="str">
        <f>'Full Database (hide)'!K45</f>
        <v>NA</v>
      </c>
      <c r="K50" s="69"/>
      <c r="L50" s="59"/>
    </row>
    <row r="51" spans="1:12" ht="43.5" x14ac:dyDescent="0.35">
      <c r="A51" s="67" t="str">
        <f>'Full Database (hide)'!A46</f>
        <v>PPG 70 CAL Hypo Granules</v>
      </c>
      <c r="B51" s="287" t="str">
        <f>+'Full Database (hide)'!B46</f>
        <v>Zappit 73
Induclor 70
Incredipool 73</v>
      </c>
      <c r="C51" s="131" t="str">
        <f>'Full Database (hide)'!D46</f>
        <v>Calcium hypochlorite</v>
      </c>
      <c r="D51" s="130">
        <f>'Full Database (hide)'!E46</f>
        <v>0.73</v>
      </c>
      <c r="E51" s="131" t="str">
        <f>'Full Database (hide)'!F46</f>
        <v>None</v>
      </c>
      <c r="F51" s="132" t="str">
        <f>'Full Database (hide)'!G46</f>
        <v>NA</v>
      </c>
      <c r="G51" s="133" t="str">
        <f>'Full Database (hide)'!H46</f>
        <v>None</v>
      </c>
      <c r="H51" s="130" t="str">
        <f>'Full Database (hide)'!I46</f>
        <v>NA</v>
      </c>
      <c r="I51" s="131" t="str">
        <f>'Full Database (hide)'!J46</f>
        <v>None</v>
      </c>
      <c r="J51" s="130" t="str">
        <f>'Full Database (hide)'!K46</f>
        <v>NA</v>
      </c>
      <c r="K51" s="69"/>
      <c r="L51" s="59"/>
    </row>
    <row r="52" spans="1:12" ht="43.5" x14ac:dyDescent="0.35">
      <c r="A52" s="67" t="str">
        <f>'Full Database (hide)'!A47</f>
        <v xml:space="preserve">Pro-san L </v>
      </c>
      <c r="B52" s="287" t="str">
        <f>+'Full Database (hide)'!B47</f>
        <v>N/A</v>
      </c>
      <c r="C52" s="131" t="str">
        <f>'Full Database (hide)'!D47</f>
        <v>None</v>
      </c>
      <c r="D52" s="130" t="str">
        <f>'Full Database (hide)'!E47</f>
        <v>NA</v>
      </c>
      <c r="E52" s="131" t="str">
        <f>'Full Database (hide)'!F47</f>
        <v>Citric acid</v>
      </c>
      <c r="F52" s="132">
        <f>'Full Database (hide)'!G47</f>
        <v>6.6E-3</v>
      </c>
      <c r="G52" s="133" t="str">
        <f>'Full Database (hide)'!H47</f>
        <v>Sodium dodecylbenzene-sulfonate</v>
      </c>
      <c r="H52" s="130">
        <f>'Full Database (hide)'!I47</f>
        <v>3.6000000000000002E-4</v>
      </c>
      <c r="I52" s="131" t="str">
        <f>'Full Database (hide)'!J47</f>
        <v>None</v>
      </c>
      <c r="J52" s="130" t="str">
        <f>'Full Database (hide)'!K47</f>
        <v>NA</v>
      </c>
      <c r="K52" s="69"/>
      <c r="L52" s="59"/>
    </row>
    <row r="53" spans="1:12" ht="159.5" x14ac:dyDescent="0.35">
      <c r="A53" s="67" t="str">
        <f>'Full Database (hide)'!A48</f>
        <v>Puma</v>
      </c>
      <c r="B53" s="287" t="str">
        <f>+'Full Database (hide)'!B48</f>
        <v>Concentrated Clorox Germicidal Bleach1
Clorox Germicidal Bleach2
Clorox Regular-Bleach1
Clorox Multi-Purpose Bleach1
Concentrated Clorox Multi-purpose Bleach1
Clorox Disinfecting Bleach1
Concentrated Clorox Disinfecting Bleach1
Concentrated Clorox Regular-Bleach</v>
      </c>
      <c r="C53" s="131" t="str">
        <f>'Full Database (hide)'!D48</f>
        <v>Sodium hypochlorite</v>
      </c>
      <c r="D53" s="130">
        <f>'Full Database (hide)'!E48</f>
        <v>8.2500000000000004E-2</v>
      </c>
      <c r="E53" s="131" t="str">
        <f>'Full Database (hide)'!F48</f>
        <v>None</v>
      </c>
      <c r="F53" s="132" t="str">
        <f>'Full Database (hide)'!G48</f>
        <v>NA</v>
      </c>
      <c r="G53" s="133" t="str">
        <f>'Full Database (hide)'!H48</f>
        <v>None</v>
      </c>
      <c r="H53" s="130" t="str">
        <f>'Full Database (hide)'!I48</f>
        <v>NA</v>
      </c>
      <c r="I53" s="131" t="str">
        <f>'Full Database (hide)'!J48</f>
        <v>None</v>
      </c>
      <c r="J53" s="130" t="str">
        <f>'Full Database (hide)'!K48</f>
        <v>NA</v>
      </c>
      <c r="K53" s="69"/>
      <c r="L53" s="59"/>
    </row>
    <row r="54" spans="1:12" ht="101.5" x14ac:dyDescent="0.35">
      <c r="A54" s="67" t="str">
        <f>'Full Database (hide)'!A49</f>
        <v>Pure Bright Germicidal Ultra Bleach</v>
      </c>
      <c r="B54" s="287" t="str">
        <f>+'Full Database (hide)'!B49</f>
        <v>Hi-Lex Ultra Bleach
Red Max Germicidal Bleach
Germicidal Bleach
Bleach Regular
Pure Power Regular Bleach
Top Job Bleach
Hi-Lex Bleach Regular Scent</v>
      </c>
      <c r="C54" s="131" t="str">
        <f>'Full Database (hide)'!D49</f>
        <v>Sodium hypochlorite</v>
      </c>
      <c r="D54" s="130">
        <f>'Full Database (hide)'!E49</f>
        <v>0.06</v>
      </c>
      <c r="E54" s="131" t="str">
        <f>'Full Database (hide)'!F49</f>
        <v>None</v>
      </c>
      <c r="F54" s="132" t="str">
        <f>'Full Database (hide)'!G49</f>
        <v>NA</v>
      </c>
      <c r="G54" s="133" t="str">
        <f>'Full Database (hide)'!H49</f>
        <v>None</v>
      </c>
      <c r="H54" s="130" t="str">
        <f>'Full Database (hide)'!I49</f>
        <v>NA</v>
      </c>
      <c r="I54" s="131" t="str">
        <f>'Full Database (hide)'!J49</f>
        <v>None</v>
      </c>
      <c r="J54" s="130" t="str">
        <f>'Full Database (hide)'!K49</f>
        <v>NA</v>
      </c>
      <c r="K54" s="69"/>
      <c r="L54" s="59"/>
    </row>
    <row r="55" spans="1:12" ht="43.5" x14ac:dyDescent="0.35">
      <c r="A55" s="67" t="str">
        <f>'Full Database (hide)'!A50</f>
        <v>Re-Ox</v>
      </c>
      <c r="B55" s="287" t="str">
        <f>+'Full Database (hide)'!B50</f>
        <v>Re-Ox Deposit Control Disinfectant
Clearitas 350
Clearitas 450</v>
      </c>
      <c r="C55" s="131" t="str">
        <f>'Full Database (hide)'!D50</f>
        <v>Sodium hypochlorite</v>
      </c>
      <c r="D55" s="130">
        <f>'Full Database (hide)'!E50</f>
        <v>5.0000000000000001E-4</v>
      </c>
      <c r="E55" s="131" t="str">
        <f>'Full Database (hide)'!F50</f>
        <v>None</v>
      </c>
      <c r="F55" s="132" t="str">
        <f>'Full Database (hide)'!G50</f>
        <v>NA</v>
      </c>
      <c r="G55" s="133" t="str">
        <f>'Full Database (hide)'!H50</f>
        <v>None</v>
      </c>
      <c r="H55" s="130" t="str">
        <f>'Full Database (hide)'!I50</f>
        <v>NA</v>
      </c>
      <c r="I55" s="131" t="str">
        <f>'Full Database (hide)'!J50</f>
        <v>None</v>
      </c>
      <c r="J55" s="130" t="str">
        <f>'Full Database (hide)'!K50</f>
        <v>NA</v>
      </c>
      <c r="K55" s="69"/>
      <c r="L55" s="59"/>
    </row>
    <row r="56" spans="1:12" ht="29" x14ac:dyDescent="0.35">
      <c r="A56" s="67" t="str">
        <f>'Full Database (hide)'!A51</f>
        <v>SaniDate 12.0</v>
      </c>
      <c r="B56" s="287" t="str">
        <f>+'Full Database (hide)'!B51</f>
        <v>N/A</v>
      </c>
      <c r="C56" s="131" t="str">
        <f>'Full Database (hide)'!D51</f>
        <v>PAA with 
Hydrogen peroxide</v>
      </c>
      <c r="D56" s="130" t="str">
        <f>'Full Database (hide)'!E51</f>
        <v>12.0% 
18.5%</v>
      </c>
      <c r="E56" s="131" t="str">
        <f>'Full Database (hide)'!F51</f>
        <v>None</v>
      </c>
      <c r="F56" s="132" t="str">
        <f>'Full Database (hide)'!G51</f>
        <v>NA</v>
      </c>
      <c r="G56" s="133" t="str">
        <f>'Full Database (hide)'!H51</f>
        <v>None</v>
      </c>
      <c r="H56" s="130" t="str">
        <f>'Full Database (hide)'!I51</f>
        <v>NA</v>
      </c>
      <c r="I56" s="131" t="str">
        <f>'Full Database (hide)'!J51</f>
        <v>None</v>
      </c>
      <c r="J56" s="130" t="str">
        <f>'Full Database (hide)'!K51</f>
        <v>NA</v>
      </c>
      <c r="K56" s="69"/>
      <c r="L56" s="59"/>
    </row>
    <row r="57" spans="1:12" ht="29" x14ac:dyDescent="0.35">
      <c r="A57" s="67" t="str">
        <f>'Full Database (hide)'!A52</f>
        <v>SaniDate 15.0</v>
      </c>
      <c r="B57" s="287" t="str">
        <f>+'Full Database (hide)'!B52</f>
        <v>N/A</v>
      </c>
      <c r="C57" s="131" t="str">
        <f>'Full Database (hide)'!D52</f>
        <v>PAA with 
Hydrogen peroxide</v>
      </c>
      <c r="D57" s="130" t="str">
        <f>'Full Database (hide)'!E52</f>
        <v>15.0% 
10.0%</v>
      </c>
      <c r="E57" s="131" t="str">
        <f>'Full Database (hide)'!F52</f>
        <v>None</v>
      </c>
      <c r="F57" s="132" t="str">
        <f>'Full Database (hide)'!G52</f>
        <v>NA</v>
      </c>
      <c r="G57" s="133" t="str">
        <f>'Full Database (hide)'!H52</f>
        <v>None</v>
      </c>
      <c r="H57" s="130" t="str">
        <f>'Full Database (hide)'!I52</f>
        <v>NA</v>
      </c>
      <c r="I57" s="131" t="str">
        <f>'Full Database (hide)'!J52</f>
        <v>None</v>
      </c>
      <c r="J57" s="130" t="str">
        <f>'Full Database (hide)'!K52</f>
        <v>NA</v>
      </c>
      <c r="K57" s="69"/>
      <c r="L57" s="59"/>
    </row>
    <row r="58" spans="1:12" ht="29" x14ac:dyDescent="0.35">
      <c r="A58" s="67" t="str">
        <f>'Full Database (hide)'!A53</f>
        <v>SaniDate 5.0</v>
      </c>
      <c r="B58" s="287" t="str">
        <f>+'Full Database (hide)'!B53</f>
        <v>N/A</v>
      </c>
      <c r="C58" s="131" t="str">
        <f>'Full Database (hide)'!D53</f>
        <v>PAA with 
Hydrogen peroxide</v>
      </c>
      <c r="D58" s="130" t="str">
        <f>'Full Database (hide)'!E53</f>
        <v>5.3% 
23.0%</v>
      </c>
      <c r="E58" s="131" t="str">
        <f>'Full Database (hide)'!F53</f>
        <v>None</v>
      </c>
      <c r="F58" s="132" t="str">
        <f>'Full Database (hide)'!G53</f>
        <v>NA</v>
      </c>
      <c r="G58" s="133" t="str">
        <f>'Full Database (hide)'!H53</f>
        <v>None</v>
      </c>
      <c r="H58" s="130" t="str">
        <f>'Full Database (hide)'!I53</f>
        <v>NA</v>
      </c>
      <c r="I58" s="131" t="str">
        <f>'Full Database (hide)'!J53</f>
        <v>None</v>
      </c>
      <c r="J58" s="130" t="str">
        <f>'Full Database (hide)'!K53</f>
        <v>NA</v>
      </c>
      <c r="K58" s="69"/>
      <c r="L58" s="59"/>
    </row>
    <row r="59" spans="1:12" x14ac:dyDescent="0.35">
      <c r="A59" s="67" t="str">
        <f>'Full Database (hide)'!A54</f>
        <v xml:space="preserve">SaniDate Ready to Use </v>
      </c>
      <c r="B59" s="287" t="str">
        <f>+'Full Database (hide)'!B54</f>
        <v>N/A</v>
      </c>
      <c r="C59" s="131" t="str">
        <f>'Full Database (hide)'!D54</f>
        <v>Hydrogen peroxide</v>
      </c>
      <c r="D59" s="130">
        <f>'Full Database (hide)'!E54</f>
        <v>1.08E-3</v>
      </c>
      <c r="E59" s="131" t="str">
        <f>'Full Database (hide)'!F54</f>
        <v>None</v>
      </c>
      <c r="F59" s="132" t="str">
        <f>'Full Database (hide)'!G54</f>
        <v>NA</v>
      </c>
      <c r="G59" s="133" t="str">
        <f>'Full Database (hide)'!H54</f>
        <v>None</v>
      </c>
      <c r="H59" s="130" t="str">
        <f>'Full Database (hide)'!I54</f>
        <v>NA</v>
      </c>
      <c r="I59" s="131" t="str">
        <f>'Full Database (hide)'!J54</f>
        <v>None</v>
      </c>
      <c r="J59" s="130" t="str">
        <f>'Full Database (hide)'!K54</f>
        <v>NA</v>
      </c>
      <c r="K59" s="69"/>
      <c r="L59" s="59"/>
    </row>
    <row r="60" spans="1:12" ht="43.5" x14ac:dyDescent="0.35">
      <c r="A60" s="67" t="str">
        <f>'Full Database (hide)'!A55</f>
        <v>Selectrocide 2L500</v>
      </c>
      <c r="B60" s="287" t="str">
        <f>+'Full Database (hide)'!B55</f>
        <v>Selective Micro Clean-Alpha
Selectrocide Pouch 200 MG Abridged
Clo2bber 100 Abridged</v>
      </c>
      <c r="C60" s="131" t="str">
        <f>'Full Database (hide)'!D55</f>
        <v>Sodium chlorite  (precursor to chlorine dioxide)</v>
      </c>
      <c r="D60" s="130">
        <f>'Full Database (hide)'!E55</f>
        <v>0.30499999999999999</v>
      </c>
      <c r="E60" s="131" t="str">
        <f>'Full Database (hide)'!F55</f>
        <v>None</v>
      </c>
      <c r="F60" s="132" t="str">
        <f>'Full Database (hide)'!G55</f>
        <v>NA</v>
      </c>
      <c r="G60" s="133" t="str">
        <f>'Full Database (hide)'!H55</f>
        <v>None</v>
      </c>
      <c r="H60" s="130" t="str">
        <f>'Full Database (hide)'!I55</f>
        <v>NA</v>
      </c>
      <c r="I60" s="131" t="str">
        <f>'Full Database (hide)'!J55</f>
        <v>None</v>
      </c>
      <c r="J60" s="130" t="str">
        <f>'Full Database (hide)'!K55</f>
        <v>NA</v>
      </c>
      <c r="K60" s="69"/>
      <c r="L60" s="59"/>
    </row>
    <row r="61" spans="1:12" ht="58" x14ac:dyDescent="0.35">
      <c r="A61" s="67" t="str">
        <f>'Full Database (hide)'!A56</f>
        <v>Selectrocide 5G</v>
      </c>
      <c r="B61" s="287" t="str">
        <f>+'Full Database (hide)'!B56</f>
        <v>Selectrocide 12G
Selectrocide 750MG
Selectrocide 1G
Selectrofresh 12G Food Processing</v>
      </c>
      <c r="C61" s="131" t="str">
        <f>'Full Database (hide)'!D56</f>
        <v>Sodium chlorite  (precursor to chlorine dioxide)</v>
      </c>
      <c r="D61" s="130">
        <f>'Full Database (hide)'!E56</f>
        <v>0.30499999999999999</v>
      </c>
      <c r="E61" s="131" t="str">
        <f>'Full Database (hide)'!F56</f>
        <v>None</v>
      </c>
      <c r="F61" s="132" t="str">
        <f>'Full Database (hide)'!G56</f>
        <v>NA</v>
      </c>
      <c r="G61" s="133" t="str">
        <f>'Full Database (hide)'!H56</f>
        <v>None</v>
      </c>
      <c r="H61" s="130" t="str">
        <f>'Full Database (hide)'!I56</f>
        <v>NA</v>
      </c>
      <c r="I61" s="131" t="str">
        <f>'Full Database (hide)'!J56</f>
        <v>None</v>
      </c>
      <c r="J61" s="130" t="str">
        <f>'Full Database (hide)'!K56</f>
        <v>NA</v>
      </c>
      <c r="K61" s="69"/>
      <c r="L61" s="59"/>
    </row>
    <row r="62" spans="1:12" x14ac:dyDescent="0.35">
      <c r="A62" s="67" t="str">
        <f>'Full Database (hide)'!A57</f>
        <v>Sno-Glo Bleach</v>
      </c>
      <c r="B62" s="287" t="str">
        <f>+'Full Database (hide)'!B57</f>
        <v>N/A</v>
      </c>
      <c r="C62" s="131" t="str">
        <f>'Full Database (hide)'!D57</f>
        <v>Sodium hypochlorite</v>
      </c>
      <c r="D62" s="130">
        <f>'Full Database (hide)'!E57</f>
        <v>0.1</v>
      </c>
      <c r="E62" s="131" t="str">
        <f>'Full Database (hide)'!F57</f>
        <v>None</v>
      </c>
      <c r="F62" s="132" t="str">
        <f>'Full Database (hide)'!G57</f>
        <v>NA</v>
      </c>
      <c r="G62" s="133" t="str">
        <f>'Full Database (hide)'!H57</f>
        <v>None</v>
      </c>
      <c r="H62" s="130" t="str">
        <f>'Full Database (hide)'!I57</f>
        <v>NA</v>
      </c>
      <c r="I62" s="131" t="str">
        <f>'Full Database (hide)'!J57</f>
        <v>None</v>
      </c>
      <c r="J62" s="130" t="str">
        <f>'Full Database (hide)'!K57</f>
        <v>NA</v>
      </c>
      <c r="K62" s="69"/>
      <c r="L62" s="59"/>
    </row>
    <row r="63" spans="1:12" ht="43.5" x14ac:dyDescent="0.35">
      <c r="A63" s="67" t="str">
        <f>'Full Database (hide)'!A58</f>
        <v>Sodium Hypochlorite 12.5%</v>
      </c>
      <c r="B63" s="287" t="str">
        <f>+'Full Database (hide)'!B58</f>
        <v>Sodium Hypochlorite 15%
Chlorine Sanitizer FP-33
Sani-I-King No. 451</v>
      </c>
      <c r="C63" s="131" t="str">
        <f>'Full Database (hide)'!D58</f>
        <v>Sodium hypochlorite</v>
      </c>
      <c r="D63" s="130">
        <f>'Full Database (hide)'!E58</f>
        <v>0.125</v>
      </c>
      <c r="E63" s="131" t="str">
        <f>'Full Database (hide)'!F58</f>
        <v>None</v>
      </c>
      <c r="F63" s="132" t="str">
        <f>'Full Database (hide)'!G58</f>
        <v>NA</v>
      </c>
      <c r="G63" s="133" t="str">
        <f>'Full Database (hide)'!H58</f>
        <v>None</v>
      </c>
      <c r="H63" s="130" t="str">
        <f>'Full Database (hide)'!I58</f>
        <v>NA</v>
      </c>
      <c r="I63" s="131" t="str">
        <f>'Full Database (hide)'!J58</f>
        <v>None</v>
      </c>
      <c r="J63" s="130" t="str">
        <f>'Full Database (hide)'!K58</f>
        <v>NA</v>
      </c>
      <c r="K63" s="69"/>
      <c r="L63" s="59"/>
    </row>
    <row r="64" spans="1:12" ht="58" x14ac:dyDescent="0.35">
      <c r="A64" s="67" t="str">
        <f>'Full Database (hide)'!A59</f>
        <v>Sodium Hypochlorite 12.5%</v>
      </c>
      <c r="B64" s="287" t="str">
        <f>+'Full Database (hide)'!B59</f>
        <v>Pool Chlor
Pro Chlor 12.5
Chlorsan
Chlorsan 125</v>
      </c>
      <c r="C64" s="131" t="str">
        <f>'Full Database (hide)'!D59</f>
        <v>Sodium hypochlorite</v>
      </c>
      <c r="D64" s="130">
        <f>'Full Database (hide)'!E59</f>
        <v>0.125</v>
      </c>
      <c r="E64" s="131" t="str">
        <f>'Full Database (hide)'!F59</f>
        <v>None</v>
      </c>
      <c r="F64" s="132" t="str">
        <f>'Full Database (hide)'!G59</f>
        <v>NA</v>
      </c>
      <c r="G64" s="133" t="str">
        <f>'Full Database (hide)'!H59</f>
        <v>None</v>
      </c>
      <c r="H64" s="130" t="str">
        <f>'Full Database (hide)'!I59</f>
        <v>NA</v>
      </c>
      <c r="I64" s="131" t="str">
        <f>'Full Database (hide)'!J59</f>
        <v>None</v>
      </c>
      <c r="J64" s="130" t="str">
        <f>'Full Database (hide)'!K59</f>
        <v>NA</v>
      </c>
      <c r="K64" s="69"/>
      <c r="L64" s="59"/>
    </row>
    <row r="65" spans="1:12" x14ac:dyDescent="0.35">
      <c r="A65" s="67" t="str">
        <f>'Full Database (hide)'!A60</f>
        <v>Sodium Hypochlorite Solution</v>
      </c>
      <c r="B65" s="287" t="str">
        <f>+'Full Database (hide)'!B60</f>
        <v xml:space="preserve">N/A </v>
      </c>
      <c r="C65" s="131" t="str">
        <f>'Full Database (hide)'!D60</f>
        <v>Sodium hypochlorite</v>
      </c>
      <c r="D65" s="130">
        <f>'Full Database (hide)'!E60</f>
        <v>0.125</v>
      </c>
      <c r="E65" s="131" t="str">
        <f>'Full Database (hide)'!F60</f>
        <v>None</v>
      </c>
      <c r="F65" s="132" t="str">
        <f>'Full Database (hide)'!G60</f>
        <v>NA</v>
      </c>
      <c r="G65" s="133" t="str">
        <f>'Full Database (hide)'!H60</f>
        <v>None</v>
      </c>
      <c r="H65" s="130" t="str">
        <f>'Full Database (hide)'!I60</f>
        <v>NA</v>
      </c>
      <c r="I65" s="131" t="str">
        <f>'Full Database (hide)'!J60</f>
        <v>None</v>
      </c>
      <c r="J65" s="130" t="str">
        <f>'Full Database (hide)'!K60</f>
        <v>NA</v>
      </c>
      <c r="K65" s="69"/>
      <c r="L65" s="59"/>
    </row>
    <row r="66" spans="1:12" x14ac:dyDescent="0.35">
      <c r="A66" s="67" t="str">
        <f>'Full Database (hide)'!A61</f>
        <v>Sodium Hypochlorite Solution 10%</v>
      </c>
      <c r="B66" s="287" t="str">
        <f>+'Full Database (hide)'!B61</f>
        <v>N/A</v>
      </c>
      <c r="C66" s="131" t="str">
        <f>'Full Database (hide)'!D61</f>
        <v>Sodium hypochlorite</v>
      </c>
      <c r="D66" s="130">
        <f>'Full Database (hide)'!E61</f>
        <v>0.1</v>
      </c>
      <c r="E66" s="131" t="str">
        <f>'Full Database (hide)'!F61</f>
        <v>None</v>
      </c>
      <c r="F66" s="132" t="str">
        <f>'Full Database (hide)'!G61</f>
        <v>NA</v>
      </c>
      <c r="G66" s="133" t="str">
        <f>'Full Database (hide)'!H61</f>
        <v>None</v>
      </c>
      <c r="H66" s="130" t="str">
        <f>'Full Database (hide)'!I61</f>
        <v>NA</v>
      </c>
      <c r="I66" s="131" t="str">
        <f>'Full Database (hide)'!J61</f>
        <v>None</v>
      </c>
      <c r="J66" s="130" t="str">
        <f>'Full Database (hide)'!K61</f>
        <v>NA</v>
      </c>
      <c r="K66" s="69"/>
      <c r="L66" s="59"/>
    </row>
    <row r="67" spans="1:12" ht="87" x14ac:dyDescent="0.35">
      <c r="A67" s="67" t="str">
        <f>'Full Database (hide)'!A62</f>
        <v>Ster-Bac</v>
      </c>
      <c r="B67" s="287" t="str">
        <f>+'Full Database (hide)'!B62</f>
        <v>Market Guard Quat Sanitizer
Tex Stat
Flex Pak Quat Sanitizer
Oasis Compac Quat Sanitizer
Oasis 144 Quat Sanitizer
Keyston Food Contact Surface Sanitizer</v>
      </c>
      <c r="C67" s="131" t="str">
        <f>'Full Database (hide)'!D62</f>
        <v>None</v>
      </c>
      <c r="D67" s="130" t="str">
        <f>'Full Database (hide)'!E62</f>
        <v>NA</v>
      </c>
      <c r="E67" s="131" t="str">
        <f>'Full Database (hide)'!F62</f>
        <v>None</v>
      </c>
      <c r="F67" s="132" t="str">
        <f>'Full Database (hide)'!G62</f>
        <v>NA</v>
      </c>
      <c r="G67" s="133" t="str">
        <f>'Full Database (hide)'!H62</f>
        <v xml:space="preserve">n-Alkyl dimethyl benzyl ammonium chloride
(50% C14, 40% C12, 10% C16) </v>
      </c>
      <c r="H67" s="130">
        <f>'Full Database (hide)'!I62</f>
        <v>0.1</v>
      </c>
      <c r="I67" s="131" t="str">
        <f>'Full Database (hide)'!J62</f>
        <v>None</v>
      </c>
      <c r="J67" s="130" t="str">
        <f>'Full Database (hide)'!K62</f>
        <v>NA</v>
      </c>
      <c r="K67" s="69"/>
      <c r="L67" s="59"/>
    </row>
    <row r="68" spans="1:12" ht="29" x14ac:dyDescent="0.35">
      <c r="A68" s="67" t="str">
        <f>'Full Database (hide)'!A63</f>
        <v>StorOx 2.0</v>
      </c>
      <c r="B68" s="287" t="str">
        <f>+'Full Database (hide)'!B63</f>
        <v>N/A</v>
      </c>
      <c r="C68" s="131" t="str">
        <f>'Full Database (hide)'!D63</f>
        <v>PAA with 
Hydrogen peroxide</v>
      </c>
      <c r="D68" s="130" t="str">
        <f>'Full Database (hide)'!E63</f>
        <v>2.0% 
27%</v>
      </c>
      <c r="E68" s="131" t="str">
        <f>'Full Database (hide)'!F63</f>
        <v>None</v>
      </c>
      <c r="F68" s="132" t="str">
        <f>'Full Database (hide)'!G63</f>
        <v>NA</v>
      </c>
      <c r="G68" s="133" t="str">
        <f>'Full Database (hide)'!H63</f>
        <v>None</v>
      </c>
      <c r="H68" s="130" t="str">
        <f>'Full Database (hide)'!I63</f>
        <v>NA</v>
      </c>
      <c r="I68" s="131" t="str">
        <f>'Full Database (hide)'!J63</f>
        <v>None</v>
      </c>
      <c r="J68" s="130" t="str">
        <f>'Full Database (hide)'!K63</f>
        <v>NA</v>
      </c>
      <c r="K68" s="69"/>
      <c r="L68" s="59"/>
    </row>
    <row r="69" spans="1:12" ht="43.5" x14ac:dyDescent="0.35">
      <c r="A69" s="67" t="str">
        <f>'Full Database (hide)'!A64</f>
        <v>Surchlor</v>
      </c>
      <c r="B69" s="287" t="str">
        <f>+'Full Database (hide)'!B64</f>
        <v>Sur-shock
Elements Liquid Shock - 12.5% Sodium Hypochlorite</v>
      </c>
      <c r="C69" s="131" t="str">
        <f>'Full Database (hide)'!D64</f>
        <v>Sodium hypochlorite</v>
      </c>
      <c r="D69" s="130">
        <f>'Full Database (hide)'!E64</f>
        <v>0.125</v>
      </c>
      <c r="E69" s="131" t="str">
        <f>'Full Database (hide)'!F64</f>
        <v>None</v>
      </c>
      <c r="F69" s="132" t="str">
        <f>'Full Database (hide)'!G64</f>
        <v>NA</v>
      </c>
      <c r="G69" s="133" t="str">
        <f>'Full Database (hide)'!H64</f>
        <v>None</v>
      </c>
      <c r="H69" s="130" t="str">
        <f>'Full Database (hide)'!I64</f>
        <v>NA</v>
      </c>
      <c r="I69" s="131" t="str">
        <f>'Full Database (hide)'!J64</f>
        <v>None</v>
      </c>
      <c r="J69" s="130" t="str">
        <f>'Full Database (hide)'!K64</f>
        <v>NA</v>
      </c>
      <c r="K69" s="69"/>
      <c r="L69" s="59"/>
    </row>
    <row r="70" spans="1:12" ht="29" x14ac:dyDescent="0.35">
      <c r="A70" s="67" t="str">
        <f>'Full Database (hide)'!A65</f>
        <v>Synergex</v>
      </c>
      <c r="B70" s="287" t="str">
        <f>+'Full Database (hide)'!B65</f>
        <v>N/A</v>
      </c>
      <c r="C70" s="131" t="str">
        <f>'Full Database (hide)'!D65</f>
        <v>PAA with 
Hydrogen peroxide</v>
      </c>
      <c r="D70" s="130" t="str">
        <f>'Full Database (hide)'!E65</f>
        <v>2.38% 
10.7%</v>
      </c>
      <c r="E70" s="131" t="str">
        <f>'Full Database (hide)'!F65</f>
        <v>None</v>
      </c>
      <c r="F70" s="132" t="str">
        <f>'Full Database (hide)'!G65</f>
        <v>NA</v>
      </c>
      <c r="G70" s="133" t="str">
        <f>'Full Database (hide)'!H65</f>
        <v xml:space="preserve">None </v>
      </c>
      <c r="H70" s="130" t="str">
        <f>'Full Database (hide)'!I65</f>
        <v>NA</v>
      </c>
      <c r="I70" s="131" t="str">
        <f>'Full Database (hide)'!J65</f>
        <v>None</v>
      </c>
      <c r="J70" s="130" t="str">
        <f>'Full Database (hide)'!K65</f>
        <v>NA</v>
      </c>
      <c r="K70" s="69"/>
      <c r="L70" s="59"/>
    </row>
    <row r="71" spans="1:12" ht="29" x14ac:dyDescent="0.35">
      <c r="A71" s="67" t="str">
        <f>'Full Database (hide)'!A66</f>
        <v>Tsunami 100</v>
      </c>
      <c r="B71" s="287" t="str">
        <f>+'Full Database (hide)'!B66</f>
        <v>N/A</v>
      </c>
      <c r="C71" s="131" t="str">
        <f>'Full Database (hide)'!D66</f>
        <v>PAA with 
Hydrogen peroxide</v>
      </c>
      <c r="D71" s="130" t="str">
        <f>'Full Database (hide)'!E66</f>
        <v>15.2% 
11.2%</v>
      </c>
      <c r="E71" s="131" t="str">
        <f>'Full Database (hide)'!F66</f>
        <v>None</v>
      </c>
      <c r="F71" s="132" t="str">
        <f>'Full Database (hide)'!G66</f>
        <v>NA</v>
      </c>
      <c r="G71" s="133" t="str">
        <f>'Full Database (hide)'!H66</f>
        <v>None</v>
      </c>
      <c r="H71" s="130" t="str">
        <f>'Full Database (hide)'!I66</f>
        <v>NA</v>
      </c>
      <c r="I71" s="131" t="str">
        <f>'Full Database (hide)'!J66</f>
        <v>None</v>
      </c>
      <c r="J71" s="130" t="str">
        <f>'Full Database (hide)'!K66</f>
        <v>NA</v>
      </c>
      <c r="K71" s="69"/>
      <c r="L71" s="59"/>
    </row>
    <row r="72" spans="1:12" ht="72.5" x14ac:dyDescent="0.35">
      <c r="A72" s="67" t="str">
        <f>'Full Database (hide)'!A67</f>
        <v>Ultra Clorox Brand Regular Bleach</v>
      </c>
      <c r="B72" s="287" t="str">
        <f>+'Full Database (hide)'!B67</f>
        <v>Clorox Regular-bleach
Clorox Germicidal Bleach
Clorox Ultra Germicidal Bleach
Ultra Clorox Bleach for Institutional Use
Ultra Clorox Institutional Bleach</v>
      </c>
      <c r="C72" s="131" t="str">
        <f>'Full Database (hide)'!D67</f>
        <v>Sodium hypochlorite</v>
      </c>
      <c r="D72" s="130">
        <f>'Full Database (hide)'!E67</f>
        <v>0.06</v>
      </c>
      <c r="E72" s="131" t="str">
        <f>'Full Database (hide)'!F67</f>
        <v>None</v>
      </c>
      <c r="F72" s="132" t="str">
        <f>'Full Database (hide)'!G67</f>
        <v>NA</v>
      </c>
      <c r="G72" s="133" t="str">
        <f>'Full Database (hide)'!H67</f>
        <v>None</v>
      </c>
      <c r="H72" s="130" t="str">
        <f>'Full Database (hide)'!I67</f>
        <v>NA</v>
      </c>
      <c r="I72" s="131" t="str">
        <f>'Full Database (hide)'!J67</f>
        <v>None</v>
      </c>
      <c r="J72" s="130" t="str">
        <f>'Full Database (hide)'!K67</f>
        <v>NA</v>
      </c>
      <c r="K72" s="69"/>
      <c r="L72" s="59"/>
    </row>
    <row r="73" spans="1:12" x14ac:dyDescent="0.35">
      <c r="A73" s="67" t="str">
        <f>'Full Database (hide)'!A68</f>
        <v>Vertex Concentrate</v>
      </c>
      <c r="B73" s="287" t="str">
        <f>+'Full Database (hide)'!B68</f>
        <v>N/A</v>
      </c>
      <c r="C73" s="131" t="str">
        <f>'Full Database (hide)'!D68</f>
        <v>Sodium hypochlorite</v>
      </c>
      <c r="D73" s="130">
        <f>'Full Database (hide)'!E68</f>
        <v>0.1</v>
      </c>
      <c r="E73" s="131" t="str">
        <f>'Full Database (hide)'!F68</f>
        <v>None</v>
      </c>
      <c r="F73" s="132" t="str">
        <f>'Full Database (hide)'!G68</f>
        <v>NA</v>
      </c>
      <c r="G73" s="133" t="str">
        <f>'Full Database (hide)'!H68</f>
        <v>None</v>
      </c>
      <c r="H73" s="130" t="str">
        <f>'Full Database (hide)'!I68</f>
        <v>NA</v>
      </c>
      <c r="I73" s="131" t="str">
        <f>'Full Database (hide)'!J68</f>
        <v>None</v>
      </c>
      <c r="J73" s="130" t="str">
        <f>'Full Database (hide)'!K68</f>
        <v>NA</v>
      </c>
      <c r="K73" s="69"/>
      <c r="L73" s="59"/>
    </row>
    <row r="74" spans="1:12" x14ac:dyDescent="0.35">
      <c r="A74" s="67" t="str">
        <f>'Full Database (hide)'!A69</f>
        <v>Vertex CSS-12</v>
      </c>
      <c r="B74" s="287" t="str">
        <f>+'Full Database (hide)'!B69</f>
        <v>N/A</v>
      </c>
      <c r="C74" s="131" t="str">
        <f>'Full Database (hide)'!D69</f>
        <v>Sodium hypochlorite</v>
      </c>
      <c r="D74" s="130">
        <f>'Full Database (hide)'!E69</f>
        <v>0.12</v>
      </c>
      <c r="E74" s="131" t="str">
        <f>'Full Database (hide)'!F69</f>
        <v>None</v>
      </c>
      <c r="F74" s="132" t="str">
        <f>'Full Database (hide)'!G69</f>
        <v>NA</v>
      </c>
      <c r="G74" s="133" t="str">
        <f>'Full Database (hide)'!H69</f>
        <v>None</v>
      </c>
      <c r="H74" s="130" t="str">
        <f>'Full Database (hide)'!I69</f>
        <v>NA</v>
      </c>
      <c r="I74" s="131" t="str">
        <f>'Full Database (hide)'!J69</f>
        <v>None</v>
      </c>
      <c r="J74" s="130" t="str">
        <f>'Full Database (hide)'!K69</f>
        <v>NA</v>
      </c>
      <c r="K74" s="69"/>
      <c r="L74" s="59"/>
    </row>
    <row r="75" spans="1:12" x14ac:dyDescent="0.35">
      <c r="A75" s="292" t="str">
        <f>'Full Database (hide)'!A70</f>
        <v>Vertex CSS-5</v>
      </c>
      <c r="B75" s="287" t="str">
        <f>+'Full Database (hide)'!B70</f>
        <v>N/A</v>
      </c>
      <c r="C75" s="131" t="str">
        <f>'Full Database (hide)'!D70</f>
        <v>Sodium hypochlorite</v>
      </c>
      <c r="D75" s="130">
        <f>'Full Database (hide)'!E70</f>
        <v>5.2499999999999998E-2</v>
      </c>
      <c r="E75" s="129" t="str">
        <f>'Full Database (hide)'!F70</f>
        <v>None</v>
      </c>
      <c r="F75" s="130" t="str">
        <f>'Full Database (hide)'!G70</f>
        <v>NA</v>
      </c>
      <c r="G75" s="133" t="str">
        <f>'Full Database (hide)'!H70</f>
        <v>None</v>
      </c>
      <c r="H75" s="293" t="str">
        <f>'Full Database (hide)'!I70</f>
        <v>NA</v>
      </c>
      <c r="I75" s="129" t="str">
        <f>'Full Database (hide)'!J70</f>
        <v>None</v>
      </c>
      <c r="J75" s="293" t="str">
        <f>'Full Database (hide)'!K70</f>
        <v>NA</v>
      </c>
      <c r="K75" s="69"/>
      <c r="L75" s="59"/>
    </row>
    <row r="76" spans="1:12" ht="29" x14ac:dyDescent="0.35">
      <c r="A76" s="446" t="str">
        <f>'Full Database (hide)'!A71</f>
        <v>Victory</v>
      </c>
      <c r="B76" s="301" t="str">
        <f>+'Full Database (hide)'!B71</f>
        <v>N/A</v>
      </c>
      <c r="C76" s="459" t="str">
        <f>'Full Database (hide)'!D71</f>
        <v>PAA with 
Hydrogen peroxide</v>
      </c>
      <c r="D76" s="460" t="str">
        <f>'Full Database (hide)'!E71</f>
        <v>15.2% 
11.2%</v>
      </c>
      <c r="E76" s="459" t="str">
        <f>'Full Database (hide)'!F71</f>
        <v>None</v>
      </c>
      <c r="F76" s="461" t="str">
        <f>'Full Database (hide)'!G71</f>
        <v>NA</v>
      </c>
      <c r="G76" s="462" t="str">
        <f>'Full Database (hide)'!H71</f>
        <v>None</v>
      </c>
      <c r="H76" s="293" t="str">
        <f>'Full Database (hide)'!I71</f>
        <v>NA</v>
      </c>
      <c r="I76" s="459" t="str">
        <f>'Full Database (hide)'!J71</f>
        <v>None</v>
      </c>
      <c r="J76" s="293" t="str">
        <f>'Full Database (hide)'!K71</f>
        <v>NA</v>
      </c>
      <c r="K76" s="449"/>
      <c r="L76" s="457"/>
    </row>
    <row r="77" spans="1:12" ht="29" x14ac:dyDescent="0.35">
      <c r="A77" s="450" t="str">
        <f>'Full Database (hide)'!A72</f>
        <v>VigorOx SP-15</v>
      </c>
      <c r="B77" s="287" t="str">
        <f>+'Full Database (hide)'!B72</f>
        <v>Clarity
Vigorox 15 F&amp;V</v>
      </c>
      <c r="C77" s="131" t="str">
        <f>'Full Database (hide)'!D72</f>
        <v>PAA with 
Hydrogen peroxide</v>
      </c>
      <c r="D77" s="464" t="str">
        <f>'Full Database (hide)'!E72</f>
        <v>15.0% 
10.0%</v>
      </c>
      <c r="E77" s="463" t="str">
        <f>'Full Database (hide)'!F72</f>
        <v>None</v>
      </c>
      <c r="F77" s="464" t="str">
        <f>'Full Database (hide)'!G72</f>
        <v>NA</v>
      </c>
      <c r="G77" s="465" t="str">
        <f>'Full Database (hide)'!H72</f>
        <v>None</v>
      </c>
      <c r="H77" s="464" t="str">
        <f>'Full Database (hide)'!I72</f>
        <v>NA</v>
      </c>
      <c r="I77" s="463" t="str">
        <f>'Full Database (hide)'!J72</f>
        <v>None</v>
      </c>
      <c r="J77" s="130" t="str">
        <f>'Full Database (hide)'!K72</f>
        <v>NA</v>
      </c>
      <c r="K77" s="470"/>
      <c r="L77" s="466"/>
    </row>
    <row r="78" spans="1:12" ht="130.5" x14ac:dyDescent="0.35">
      <c r="A78" s="450" t="str">
        <f>'Full Database (hide)'!A73</f>
        <v>XY-12 Liquid Sanitizer</v>
      </c>
      <c r="B78" s="287" t="str">
        <f>+'Full Database (hide)'!B73</f>
        <v xml:space="preserve">Oasis Compac Chlorine Sanitizer
Market Guard Chlorine Sanitizer
Pristine QP
Pristine QF
Pristine QB
Ful-Bac Liquid Sanitizer
Eco-san Liquid Sanitizer 
and others
</v>
      </c>
      <c r="C78" s="131" t="str">
        <f>'Full Database (hide)'!D73</f>
        <v>Sodium hypochlorite</v>
      </c>
      <c r="D78" s="464">
        <f>'Full Database (hide)'!E73</f>
        <v>8.4000000000000005E-2</v>
      </c>
      <c r="E78" s="463" t="str">
        <f>'Full Database (hide)'!F73</f>
        <v>None</v>
      </c>
      <c r="F78" s="464" t="str">
        <f>'Full Database (hide)'!G73</f>
        <v>NA</v>
      </c>
      <c r="G78" s="465" t="str">
        <f>'Full Database (hide)'!H73</f>
        <v>None</v>
      </c>
      <c r="H78" s="464" t="str">
        <f>'Full Database (hide)'!I73</f>
        <v>NA</v>
      </c>
      <c r="I78" s="463" t="str">
        <f>'Full Database (hide)'!J73</f>
        <v>None</v>
      </c>
      <c r="J78" s="130" t="str">
        <f>'Full Database (hide)'!K73</f>
        <v>NA</v>
      </c>
      <c r="K78" s="470"/>
      <c r="L78" s="466"/>
    </row>
    <row r="79" spans="1:12" ht="15" thickBot="1" x14ac:dyDescent="0.4">
      <c r="A79" s="473" t="str">
        <f>'Full Database (hide)'!A74</f>
        <v xml:space="preserve">Zep FS Formula 4665 </v>
      </c>
      <c r="B79" s="475" t="str">
        <f>+'Full Database (hide)'!B74</f>
        <v>N/A</v>
      </c>
      <c r="C79" s="476" t="str">
        <f>'Full Database (hide)'!D74</f>
        <v>Sodium hypochlorite</v>
      </c>
      <c r="D79" s="477">
        <f>'Full Database (hide)'!E74</f>
        <v>0.125</v>
      </c>
      <c r="E79" s="479" t="str">
        <f>'Full Database (hide)'!F74</f>
        <v>None</v>
      </c>
      <c r="F79" s="477" t="str">
        <f>'Full Database (hide)'!G74</f>
        <v>NA</v>
      </c>
      <c r="G79" s="481" t="str">
        <f>'Full Database (hide)'!H74</f>
        <v>None</v>
      </c>
      <c r="H79" s="482" t="str">
        <f>'Full Database (hide)'!I74</f>
        <v>NA</v>
      </c>
      <c r="I79" s="483" t="str">
        <f>'Full Database (hide)'!J74</f>
        <v>None</v>
      </c>
      <c r="J79" s="134" t="str">
        <f>'Full Database (hide)'!K74</f>
        <v>NA</v>
      </c>
      <c r="K79" s="291"/>
      <c r="L79" s="294"/>
    </row>
    <row r="80" spans="1:12" x14ac:dyDescent="0.35">
      <c r="A80" s="474"/>
      <c r="D80" s="478"/>
      <c r="E80" s="480"/>
      <c r="F80" s="478"/>
      <c r="G80" s="480"/>
      <c r="H80" s="114"/>
      <c r="J80" s="114"/>
    </row>
    <row r="81" spans="4:10" x14ac:dyDescent="0.35">
      <c r="D81" s="114"/>
      <c r="F81" s="114"/>
      <c r="G81" s="109"/>
      <c r="H81" s="114"/>
      <c r="J81" s="114"/>
    </row>
    <row r="82" spans="4:10" x14ac:dyDescent="0.35">
      <c r="D82" s="114"/>
      <c r="F82" s="114"/>
      <c r="G82" s="109"/>
      <c r="H82" s="114"/>
      <c r="J82" s="114"/>
    </row>
    <row r="83" spans="4:10" x14ac:dyDescent="0.35">
      <c r="D83" s="114"/>
      <c r="F83" s="114"/>
      <c r="G83" s="109"/>
      <c r="H83" s="114"/>
      <c r="J83" s="114"/>
    </row>
    <row r="84" spans="4:10" x14ac:dyDescent="0.35">
      <c r="D84" s="114"/>
      <c r="F84" s="114"/>
      <c r="G84" s="109"/>
      <c r="H84" s="114"/>
      <c r="J84" s="114"/>
    </row>
    <row r="85" spans="4:10" x14ac:dyDescent="0.35">
      <c r="D85" s="114"/>
      <c r="F85" s="114"/>
      <c r="G85" s="109"/>
      <c r="H85" s="114"/>
      <c r="J85" s="114"/>
    </row>
    <row r="86" spans="4:10" x14ac:dyDescent="0.35">
      <c r="D86" s="114"/>
      <c r="F86" s="114"/>
      <c r="G86" s="109"/>
      <c r="H86" s="114"/>
      <c r="J86" s="114"/>
    </row>
    <row r="87" spans="4:10" x14ac:dyDescent="0.35">
      <c r="D87" s="114"/>
      <c r="F87" s="114"/>
      <c r="G87" s="109"/>
      <c r="H87" s="114"/>
      <c r="J87" s="114"/>
    </row>
    <row r="88" spans="4:10" x14ac:dyDescent="0.35">
      <c r="D88" s="114"/>
      <c r="F88" s="114"/>
      <c r="G88" s="109"/>
      <c r="H88" s="114"/>
      <c r="J88" s="114"/>
    </row>
    <row r="89" spans="4:10" x14ac:dyDescent="0.35">
      <c r="D89" s="114"/>
      <c r="F89" s="114"/>
      <c r="G89" s="109"/>
      <c r="H89" s="114"/>
      <c r="J89" s="114"/>
    </row>
    <row r="90" spans="4:10" x14ac:dyDescent="0.35">
      <c r="D90" s="114"/>
      <c r="F90" s="114"/>
      <c r="G90" s="109"/>
      <c r="H90" s="114"/>
      <c r="J90" s="114"/>
    </row>
    <row r="91" spans="4:10" x14ac:dyDescent="0.35">
      <c r="D91" s="114"/>
      <c r="F91" s="114"/>
      <c r="G91" s="109"/>
      <c r="H91" s="114"/>
      <c r="J91" s="114"/>
    </row>
    <row r="92" spans="4:10" x14ac:dyDescent="0.35">
      <c r="D92" s="114"/>
      <c r="F92" s="114"/>
      <c r="G92" s="109"/>
      <c r="H92" s="114"/>
      <c r="J92" s="114"/>
    </row>
    <row r="93" spans="4:10" x14ac:dyDescent="0.35">
      <c r="D93" s="114"/>
      <c r="F93" s="114"/>
      <c r="G93" s="109"/>
      <c r="H93" s="114"/>
      <c r="J93" s="114"/>
    </row>
    <row r="94" spans="4:10" x14ac:dyDescent="0.35">
      <c r="D94" s="114"/>
      <c r="F94" s="114"/>
      <c r="G94" s="109"/>
      <c r="H94" s="114"/>
      <c r="J94" s="114"/>
    </row>
    <row r="95" spans="4:10" x14ac:dyDescent="0.35">
      <c r="D95" s="114"/>
      <c r="F95" s="114"/>
      <c r="G95" s="109"/>
      <c r="H95" s="114"/>
      <c r="J95" s="114"/>
    </row>
    <row r="96" spans="4:10" x14ac:dyDescent="0.35">
      <c r="D96" s="114"/>
      <c r="F96" s="114"/>
      <c r="G96" s="109"/>
      <c r="H96" s="114"/>
      <c r="J96" s="114"/>
    </row>
    <row r="97" spans="4:10" x14ac:dyDescent="0.35">
      <c r="D97" s="114"/>
      <c r="F97" s="114"/>
      <c r="G97" s="109"/>
      <c r="H97" s="114"/>
      <c r="J97" s="114"/>
    </row>
    <row r="98" spans="4:10" x14ac:dyDescent="0.35">
      <c r="D98" s="114"/>
      <c r="F98" s="114"/>
      <c r="G98" s="109"/>
      <c r="H98" s="114"/>
      <c r="J98" s="114"/>
    </row>
    <row r="99" spans="4:10" x14ac:dyDescent="0.35">
      <c r="D99" s="114"/>
      <c r="F99" s="114"/>
      <c r="G99" s="109"/>
      <c r="H99" s="114"/>
      <c r="J99" s="114"/>
    </row>
    <row r="100" spans="4:10" x14ac:dyDescent="0.35">
      <c r="D100" s="114"/>
      <c r="F100" s="114"/>
      <c r="G100" s="109"/>
      <c r="H100" s="114"/>
      <c r="J100" s="114"/>
    </row>
    <row r="101" spans="4:10" x14ac:dyDescent="0.35">
      <c r="D101" s="114"/>
      <c r="F101" s="114"/>
      <c r="G101" s="109"/>
      <c r="H101" s="114"/>
      <c r="J101" s="114"/>
    </row>
    <row r="102" spans="4:10" x14ac:dyDescent="0.35">
      <c r="D102" s="114"/>
      <c r="F102" s="114"/>
      <c r="G102" s="109"/>
      <c r="H102" s="114"/>
      <c r="J102" s="114"/>
    </row>
    <row r="103" spans="4:10" x14ac:dyDescent="0.35">
      <c r="D103" s="114"/>
      <c r="F103" s="114"/>
      <c r="G103" s="109"/>
      <c r="H103" s="114"/>
      <c r="J103" s="114"/>
    </row>
    <row r="104" spans="4:10" x14ac:dyDescent="0.35">
      <c r="D104" s="114"/>
      <c r="F104" s="114"/>
      <c r="G104" s="109"/>
      <c r="H104" s="114"/>
      <c r="J104" s="114"/>
    </row>
    <row r="105" spans="4:10" x14ac:dyDescent="0.35">
      <c r="D105" s="114"/>
      <c r="F105" s="114"/>
      <c r="G105" s="109"/>
      <c r="H105" s="114"/>
      <c r="J105" s="114"/>
    </row>
    <row r="106" spans="4:10" x14ac:dyDescent="0.35">
      <c r="D106" s="114"/>
      <c r="F106" s="114"/>
      <c r="G106" s="109"/>
      <c r="H106" s="114"/>
      <c r="J106" s="114"/>
    </row>
    <row r="107" spans="4:10" x14ac:dyDescent="0.35">
      <c r="D107" s="114"/>
      <c r="F107" s="114"/>
      <c r="G107" s="109"/>
      <c r="H107" s="114"/>
      <c r="J107" s="114"/>
    </row>
    <row r="108" spans="4:10" x14ac:dyDescent="0.35">
      <c r="D108" s="114"/>
      <c r="F108" s="114"/>
      <c r="G108" s="109"/>
      <c r="H108" s="114"/>
      <c r="J108" s="114"/>
    </row>
    <row r="109" spans="4:10" x14ac:dyDescent="0.35">
      <c r="D109" s="114"/>
      <c r="F109" s="114"/>
      <c r="G109" s="109"/>
      <c r="H109" s="114"/>
      <c r="J109" s="114"/>
    </row>
    <row r="110" spans="4:10" x14ac:dyDescent="0.35">
      <c r="D110" s="114"/>
      <c r="F110" s="114"/>
      <c r="G110" s="109"/>
      <c r="H110" s="114"/>
      <c r="J110" s="114"/>
    </row>
    <row r="111" spans="4:10" x14ac:dyDescent="0.35">
      <c r="D111" s="114"/>
      <c r="F111" s="114"/>
      <c r="G111" s="109"/>
      <c r="H111" s="114"/>
      <c r="J111" s="114"/>
    </row>
    <row r="112" spans="4:10" x14ac:dyDescent="0.35">
      <c r="D112" s="114"/>
      <c r="F112" s="114"/>
      <c r="G112" s="109"/>
      <c r="H112" s="114"/>
      <c r="J112" s="114"/>
    </row>
    <row r="113" spans="4:10" x14ac:dyDescent="0.35">
      <c r="D113" s="114"/>
      <c r="F113" s="114"/>
      <c r="G113" s="109"/>
      <c r="H113" s="114"/>
      <c r="J113" s="114"/>
    </row>
    <row r="114" spans="4:10" x14ac:dyDescent="0.35">
      <c r="D114" s="114"/>
      <c r="F114" s="114"/>
      <c r="G114" s="109"/>
      <c r="H114" s="114"/>
      <c r="J114" s="114"/>
    </row>
    <row r="115" spans="4:10" x14ac:dyDescent="0.35">
      <c r="D115" s="114"/>
      <c r="F115" s="114"/>
      <c r="G115" s="109"/>
      <c r="H115" s="114"/>
      <c r="J115" s="114"/>
    </row>
    <row r="116" spans="4:10" x14ac:dyDescent="0.35">
      <c r="D116" s="114"/>
      <c r="F116" s="114"/>
      <c r="G116" s="109"/>
      <c r="H116" s="114"/>
      <c r="J116" s="114"/>
    </row>
    <row r="117" spans="4:10" x14ac:dyDescent="0.35">
      <c r="D117" s="114"/>
      <c r="F117" s="114"/>
      <c r="G117" s="109"/>
      <c r="H117" s="114"/>
      <c r="J117" s="114"/>
    </row>
    <row r="118" spans="4:10" x14ac:dyDescent="0.35">
      <c r="D118" s="114"/>
      <c r="F118" s="114"/>
      <c r="G118" s="109"/>
      <c r="H118" s="114"/>
      <c r="J118" s="114"/>
    </row>
    <row r="119" spans="4:10" x14ac:dyDescent="0.35">
      <c r="D119" s="114"/>
      <c r="F119" s="114"/>
      <c r="G119" s="109"/>
      <c r="H119" s="114"/>
      <c r="J119" s="114"/>
    </row>
    <row r="120" spans="4:10" x14ac:dyDescent="0.35">
      <c r="D120" s="114"/>
      <c r="F120" s="114"/>
      <c r="G120" s="109"/>
      <c r="H120" s="114"/>
      <c r="J120" s="114"/>
    </row>
    <row r="121" spans="4:10" x14ac:dyDescent="0.35">
      <c r="D121" s="114"/>
      <c r="F121" s="114"/>
      <c r="G121" s="109"/>
      <c r="H121" s="114"/>
      <c r="J121" s="114"/>
    </row>
    <row r="122" spans="4:10" x14ac:dyDescent="0.35">
      <c r="D122" s="114"/>
      <c r="F122" s="114"/>
      <c r="G122" s="109"/>
      <c r="H122" s="114"/>
      <c r="J122" s="114"/>
    </row>
    <row r="123" spans="4:10" x14ac:dyDescent="0.35">
      <c r="D123" s="114"/>
      <c r="F123" s="114"/>
      <c r="G123" s="109"/>
      <c r="H123" s="114"/>
      <c r="J123" s="114"/>
    </row>
    <row r="124" spans="4:10" x14ac:dyDescent="0.35">
      <c r="D124" s="114"/>
      <c r="F124" s="114"/>
      <c r="G124" s="109"/>
      <c r="H124" s="114"/>
      <c r="J124" s="114"/>
    </row>
    <row r="125" spans="4:10" x14ac:dyDescent="0.35">
      <c r="D125" s="114"/>
      <c r="F125" s="114"/>
      <c r="G125" s="109"/>
      <c r="H125" s="114"/>
      <c r="J125" s="114"/>
    </row>
    <row r="126" spans="4:10" x14ac:dyDescent="0.35">
      <c r="D126" s="114"/>
      <c r="F126" s="114"/>
      <c r="G126" s="109"/>
      <c r="H126" s="114"/>
      <c r="J126" s="114"/>
    </row>
    <row r="127" spans="4:10" x14ac:dyDescent="0.35">
      <c r="D127" s="114"/>
      <c r="F127" s="114"/>
      <c r="G127" s="109"/>
      <c r="H127" s="114"/>
      <c r="J127" s="114"/>
    </row>
    <row r="128" spans="4:10" x14ac:dyDescent="0.35">
      <c r="D128" s="114"/>
      <c r="F128" s="114"/>
      <c r="G128" s="109"/>
      <c r="H128" s="114"/>
      <c r="J128" s="114"/>
    </row>
    <row r="129" spans="4:10" x14ac:dyDescent="0.35">
      <c r="D129" s="114"/>
      <c r="F129" s="114"/>
      <c r="G129" s="109"/>
      <c r="H129" s="114"/>
      <c r="J129" s="114"/>
    </row>
  </sheetData>
  <sheetProtection algorithmName="SHA-512" hashValue="XRRxj6OsxMx5B0Q7w4swPt2vQl1BikVWI6ut1tiL+iFSsNrrEElIWqnM/n65hZOQtc7yXk1VTwm29Gwhf95btA==" saltValue="fN7MPVaXBU+IsC8m6eoJ1A==" spinCount="100000" sheet="1" selectLockedCells="1" sort="0" autoFilter="0"/>
  <autoFilter ref="A8:J75"/>
  <mergeCells count="2">
    <mergeCell ref="C7:J7"/>
    <mergeCell ref="A2:A6"/>
  </mergeCells>
  <hyperlinks>
    <hyperlink ref="L8" location="'Product info'!E8" display="Product Information"/>
    <hyperlink ref="K8" location="' Label Info (alt)'!A1" display="Label Information"/>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M80"/>
  <sheetViews>
    <sheetView showGridLines="0" showRowColHeaders="0" zoomScale="90" zoomScaleNormal="90" workbookViewId="0">
      <pane xSplit="1" ySplit="9" topLeftCell="B10" activePane="bottomRight" state="frozen"/>
      <selection activeCell="B87" sqref="B87"/>
      <selection pane="topRight" activeCell="B87" sqref="B87"/>
      <selection pane="bottomLeft" activeCell="B87" sqref="B87"/>
      <selection pane="bottomRight" activeCell="M9" sqref="M9"/>
    </sheetView>
  </sheetViews>
  <sheetFormatPr defaultColWidth="9.1796875" defaultRowHeight="14.5" x14ac:dyDescent="0.35"/>
  <cols>
    <col min="1" max="1" width="40.6328125" style="61" customWidth="1"/>
    <col min="2" max="2" width="34.6328125" style="61" customWidth="1"/>
    <col min="3" max="3" width="15.6328125" style="62" customWidth="1"/>
    <col min="4" max="4" width="18.453125" style="62" customWidth="1"/>
    <col min="5" max="5" width="13.1796875" style="62" customWidth="1"/>
    <col min="6" max="6" width="12.1796875" style="62" customWidth="1"/>
    <col min="7" max="9" width="14.6328125" style="62" customWidth="1"/>
    <col min="10" max="10" width="18.1796875" style="62" customWidth="1"/>
    <col min="11" max="11" width="20.36328125" style="62" customWidth="1"/>
    <col min="12" max="12" width="39.453125" style="62" customWidth="1"/>
    <col min="13" max="13" width="15.6328125" style="62" customWidth="1"/>
    <col min="14" max="16384" width="9.1796875" style="62"/>
  </cols>
  <sheetData>
    <row r="1" spans="1:13" ht="24" customHeight="1" x14ac:dyDescent="0.35">
      <c r="A1" s="73" t="str">
        <f>+'Front page'!A1:B1</f>
        <v>Last revised: 8/13/2019</v>
      </c>
      <c r="B1" s="353"/>
    </row>
    <row r="2" spans="1:13" ht="18.75" customHeight="1" x14ac:dyDescent="0.35">
      <c r="A2" s="504" t="str">
        <f>+'Front page'!A2:A6</f>
        <v xml:space="preserve">This work product was supported under cooperative agreement number 12-25-A-5357 between USDA-AMS and Cornell University.  The information and viewpoints in this product do not necessarily reflect the viewpoints and policies of the supporting organization, cooperating organizations, or Cornell University.
To suggest edits, updates, or additional products, please contact Donna Clements (dmp274@cornell.edu, 909-552-4355). </v>
      </c>
      <c r="B2" s="276"/>
      <c r="C2" s="63"/>
    </row>
    <row r="3" spans="1:13" ht="23.25" customHeight="1" x14ac:dyDescent="0.35">
      <c r="A3" s="504"/>
      <c r="B3" s="276"/>
      <c r="C3" s="63"/>
    </row>
    <row r="4" spans="1:13" ht="31.5" customHeight="1" x14ac:dyDescent="0.35">
      <c r="A4" s="504"/>
      <c r="B4" s="276"/>
      <c r="C4" s="63"/>
    </row>
    <row r="5" spans="1:13" ht="31.5" customHeight="1" x14ac:dyDescent="0.35">
      <c r="A5" s="504"/>
      <c r="B5" s="276"/>
      <c r="C5" s="63"/>
    </row>
    <row r="6" spans="1:13" ht="25.5" customHeight="1" thickBot="1" x14ac:dyDescent="0.4">
      <c r="A6" s="504"/>
      <c r="B6" s="276"/>
      <c r="C6" s="63"/>
    </row>
    <row r="7" spans="1:13" ht="18.5" customHeight="1" thickBot="1" x14ac:dyDescent="0.4">
      <c r="A7" s="504"/>
      <c r="B7" s="276"/>
      <c r="C7" s="283"/>
      <c r="D7" s="515" t="s">
        <v>420</v>
      </c>
      <c r="E7" s="515"/>
      <c r="F7" s="515"/>
      <c r="G7" s="515"/>
      <c r="H7" s="515"/>
      <c r="I7" s="515"/>
      <c r="J7" s="515"/>
    </row>
    <row r="8" spans="1:13" ht="15.75" customHeight="1" thickBot="1" x14ac:dyDescent="0.4">
      <c r="D8" s="512" t="str">
        <f>+'Full Database (hide)'!N2</f>
        <v>EPA Label</v>
      </c>
      <c r="E8" s="513"/>
      <c r="F8" s="514"/>
      <c r="G8" s="512" t="s">
        <v>24</v>
      </c>
      <c r="H8" s="513"/>
      <c r="I8" s="514"/>
      <c r="J8" s="516" t="str">
        <f>+'Full Database (hide)'!S3</f>
        <v>Contains Efficacy Statement to Control Public Health Organisms?</v>
      </c>
      <c r="K8" s="282"/>
    </row>
    <row r="9" spans="1:13" ht="82.25" customHeight="1" thickBot="1" x14ac:dyDescent="0.4">
      <c r="A9" s="140" t="str">
        <f>+'Full Database (hide)'!A3</f>
        <v>Product Name</v>
      </c>
      <c r="B9" s="289" t="str">
        <f>+'Full Database (hide)'!B3</f>
        <v>Alternative Brand Names</v>
      </c>
      <c r="C9" s="272" t="s">
        <v>47</v>
      </c>
      <c r="D9" s="20" t="str">
        <f>+'Full Database (hide)'!N3</f>
        <v>EPA Registration Number</v>
      </c>
      <c r="E9" s="23" t="str">
        <f>+'Full Database (hide)'!O3</f>
        <v>Link to EPA Label</v>
      </c>
      <c r="F9" s="22" t="str">
        <f>+'Full Database (hide)'!T3</f>
        <v xml:space="preserve">EPA Accepted Date </v>
      </c>
      <c r="G9" s="21" t="str">
        <f>+'Full Database (hide)'!P3</f>
        <v>Labeled For Use on Non-Porous Food Contact Surfaces?</v>
      </c>
      <c r="H9" s="122" t="str">
        <f>+'Full Database (hide)'!Q3</f>
        <v xml:space="preserve">Labeled For Use in Fruit and Vegetable Wash Water? </v>
      </c>
      <c r="I9" s="22" t="str">
        <f>+'Full Database (hide)'!R3</f>
        <v>Labeled For Use in Irrigation Water?</v>
      </c>
      <c r="J9" s="517"/>
      <c r="K9" s="310" t="str">
        <f>+'Full Database (hide)'!M3</f>
        <v>Organic Materials Review Institute (OMRI) Listing</v>
      </c>
      <c r="L9" s="94" t="str">
        <f>+'Full Database (hide)'!V3</f>
        <v xml:space="preserve">Notes </v>
      </c>
      <c r="M9" s="269" t="s">
        <v>49</v>
      </c>
    </row>
    <row r="10" spans="1:13" ht="29" x14ac:dyDescent="0.35">
      <c r="A10" s="64" t="str">
        <f>'Full Database (hide)'!A4</f>
        <v>Accutab</v>
      </c>
      <c r="B10" s="349" t="str">
        <f>+'Full Database (hide)'!B4</f>
        <v>PPG Calcium Hypochlorite Tablets</v>
      </c>
      <c r="C10" s="141"/>
      <c r="D10" s="166" t="str">
        <f>'Full Database (hide)'!N4</f>
        <v>748-295</v>
      </c>
      <c r="E10" s="143" t="str">
        <f>HYPERLINK('Full Database (hide)'!O4,"Label PDF")</f>
        <v>Label PDF</v>
      </c>
      <c r="F10" s="180">
        <f>'Full Database (hide)'!T4</f>
        <v>41652</v>
      </c>
      <c r="G10" s="80" t="str">
        <f>IF(ISNUMBER('Full Database (hide)'!P4),"Yes                  See Page "&amp;'Full Database (hide)'!P4,"No")</f>
        <v>Yes                  See Page 14</v>
      </c>
      <c r="H10" s="123" t="str">
        <f>IF(ISNUMBER('Full Database (hide)'!Q4),"Yes                  See Page "&amp;'Full Database (hide)'!Q4,"No")</f>
        <v>Yes                  See Page 22</v>
      </c>
      <c r="I10" s="81" t="str">
        <f>IF(ISNUMBER('Full Database (hide)'!R4),"Yes                  See Page "&amp;'Full Database (hide)'!R4,"No")</f>
        <v>Yes                  See Page 27</v>
      </c>
      <c r="J10" s="313" t="str">
        <f>+'Full Database (hide)'!S4</f>
        <v>No</v>
      </c>
      <c r="K10" s="311" t="str">
        <f>'Full Database (hide)'!M4</f>
        <v>Allowed with restrictions</v>
      </c>
      <c r="L10" s="83" t="str">
        <f>+'Full Database (hide)'!V4</f>
        <v>None</v>
      </c>
      <c r="M10" s="58"/>
    </row>
    <row r="11" spans="1:13" ht="43.5" x14ac:dyDescent="0.35">
      <c r="A11" s="169" t="str">
        <f>'Full Database (hide)'!A5</f>
        <v>Adox 3125</v>
      </c>
      <c r="B11" s="349" t="str">
        <f>+'Full Database (hide)'!B5</f>
        <v>Adox 8125
Adox BCD-25
Aseptrol 8125</v>
      </c>
      <c r="C11" s="142"/>
      <c r="D11" s="174" t="str">
        <f>'Full Database (hide)'!N5</f>
        <v>9150-7</v>
      </c>
      <c r="E11" s="143" t="str">
        <f>HYPERLINK('Full Database (hide)'!O5,"Label PDF")</f>
        <v>Label PDF</v>
      </c>
      <c r="F11" s="181">
        <f>'Full Database (hide)'!T5</f>
        <v>43139</v>
      </c>
      <c r="G11" s="175" t="str">
        <f>IF(ISNUMBER('Full Database (hide)'!P5),"Yes                  See Page "&amp;'Full Database (hide)'!P5,"No")</f>
        <v>Yes                  See Page 5</v>
      </c>
      <c r="H11" s="176" t="str">
        <f>IF(ISNUMBER('Full Database (hide)'!Q5),"Yes                  See Page "&amp;'Full Database (hide)'!Q5,"No")</f>
        <v>Yes                  See Page 6</v>
      </c>
      <c r="I11" s="277" t="str">
        <f>IF(ISNUMBER('Full Database (hide)'!R5),"Yes                  See Page "&amp;'Full Database (hide)'!R5,"No")</f>
        <v>Yes                  See Page 6</v>
      </c>
      <c r="J11" s="316" t="str">
        <f>+'Full Database (hide)'!S5</f>
        <v>No</v>
      </c>
      <c r="K11" s="312" t="str">
        <f>'Full Database (hide)'!M5</f>
        <v>Not listed</v>
      </c>
      <c r="L11" s="177" t="str">
        <f>+'Full Database (hide)'!V5</f>
        <v>None</v>
      </c>
      <c r="M11" s="59"/>
    </row>
    <row r="12" spans="1:13" ht="29" x14ac:dyDescent="0.35">
      <c r="A12" s="169" t="str">
        <f>'Full Database (hide)'!A6</f>
        <v>Adox 750</v>
      </c>
      <c r="B12" s="349" t="str">
        <f>+'Full Database (hide)'!B6</f>
        <v>Adox BCD-7.5</v>
      </c>
      <c r="C12" s="142"/>
      <c r="D12" s="174" t="str">
        <f>'Full Database (hide)'!N6</f>
        <v>9150-8</v>
      </c>
      <c r="E12" s="143" t="str">
        <f>HYPERLINK('Full Database (hide)'!O6,"Label PDF")</f>
        <v>Label PDF</v>
      </c>
      <c r="F12" s="181">
        <f>'Full Database (hide)'!T6</f>
        <v>43123</v>
      </c>
      <c r="G12" s="175" t="str">
        <f>IF(ISNUMBER('Full Database (hide)'!P6),"Yes                  See Page "&amp;'Full Database (hide)'!P6,"No")</f>
        <v>Yes                  See Page 6</v>
      </c>
      <c r="H12" s="176" t="str">
        <f>IF(ISNUMBER('Full Database (hide)'!Q6),"Yes                  See Page "&amp;'Full Database (hide)'!Q6,"No")</f>
        <v>Yes                  See Page 10</v>
      </c>
      <c r="I12" s="277" t="str">
        <f>IF(ISNUMBER('Full Database (hide)'!R6),"Yes                  See Page "&amp;'Full Database (hide)'!R6,"No")</f>
        <v>Yes                  See Page 6</v>
      </c>
      <c r="J12" s="314" t="str">
        <f>+'Full Database (hide)'!S6</f>
        <v>No</v>
      </c>
      <c r="K12" s="312" t="str">
        <f>'Full Database (hide)'!M6</f>
        <v>Not listed</v>
      </c>
      <c r="L12" s="177" t="str">
        <f>+'Full Database (hide)'!V6</f>
        <v>None</v>
      </c>
      <c r="M12" s="59"/>
    </row>
    <row r="13" spans="1:13" ht="29" x14ac:dyDescent="0.35">
      <c r="A13" s="169" t="str">
        <f>'Full Database (hide)'!A7</f>
        <v>Adox BCD-15</v>
      </c>
      <c r="B13" s="349" t="str">
        <f>+'Full Database (hide)'!B7</f>
        <v>Ercopure BCD-15
Adox 1875</v>
      </c>
      <c r="C13" s="142"/>
      <c r="D13" s="174" t="str">
        <f>'Full Database (hide)'!N7</f>
        <v>9150-13</v>
      </c>
      <c r="E13" s="143" t="str">
        <f>HYPERLINK('Full Database (hide)'!O7,"Label PDF")</f>
        <v>Label PDF</v>
      </c>
      <c r="F13" s="181">
        <f>'Full Database (hide)'!T7</f>
        <v>43139</v>
      </c>
      <c r="G13" s="175" t="str">
        <f>IF(ISNUMBER('Full Database (hide)'!P7),"Yes                  See Page "&amp;'Full Database (hide)'!P7,"No")</f>
        <v>Yes                  See Page 6</v>
      </c>
      <c r="H13" s="176" t="str">
        <f>IF(ISNUMBER('Full Database (hide)'!Q7),"Yes                  See Page "&amp;'Full Database (hide)'!Q7,"No")</f>
        <v>Yes                  See Page 6</v>
      </c>
      <c r="I13" s="277" t="str">
        <f>IF(ISNUMBER('Full Database (hide)'!R7),"Yes                  See Page "&amp;'Full Database (hide)'!R7,"No")</f>
        <v>Yes                  See Page 7</v>
      </c>
      <c r="J13" s="314" t="str">
        <f>+'Full Database (hide)'!S7</f>
        <v>No</v>
      </c>
      <c r="K13" s="312" t="str">
        <f>'Full Database (hide)'!M7</f>
        <v>Not listed</v>
      </c>
      <c r="L13" s="177" t="str">
        <f>+'Full Database (hide)'!V7</f>
        <v>None</v>
      </c>
      <c r="M13" s="59"/>
    </row>
    <row r="14" spans="1:13" ht="29" x14ac:dyDescent="0.35">
      <c r="A14" s="67" t="str">
        <f>'Full Database (hide)'!A8</f>
        <v>Agchlor 310</v>
      </c>
      <c r="B14" s="349" t="str">
        <f>+'Full Database (hide)'!B8</f>
        <v>Agchlor 310F</v>
      </c>
      <c r="C14" s="142"/>
      <c r="D14" s="167" t="str">
        <f>'Full Database (hide)'!N8</f>
        <v>2792-62</v>
      </c>
      <c r="E14" s="143" t="str">
        <f>HYPERLINK('Full Database (hide)'!O8,"Label PDF")</f>
        <v>Label PDF</v>
      </c>
      <c r="F14" s="182">
        <f>'Full Database (hide)'!T8</f>
        <v>41052</v>
      </c>
      <c r="G14" s="90" t="str">
        <f>IF(ISNUMBER('Full Database (hide)'!P8),"Yes                  See Page "&amp;'Full Database (hide)'!P8,"No")</f>
        <v>Yes                  See Page 7</v>
      </c>
      <c r="H14" s="124" t="str">
        <f>IF(ISNUMBER('Full Database (hide)'!Q8),"Yes                  See Page "&amp;'Full Database (hide)'!Q8,"No")</f>
        <v>Yes                  See Page 7</v>
      </c>
      <c r="I14" s="91" t="str">
        <f>IF(ISNUMBER('Full Database (hide)'!R8),"Yes                  See Page "&amp;'Full Database (hide)'!R8,"No")</f>
        <v>No</v>
      </c>
      <c r="J14" s="316" t="str">
        <f>+'Full Database (hide)'!S8</f>
        <v>No</v>
      </c>
      <c r="K14" s="315" t="str">
        <f>'Full Database (hide)'!M8</f>
        <v>Not listed</v>
      </c>
      <c r="L14" s="93" t="str">
        <f>+'Full Database (hide)'!V8</f>
        <v>None</v>
      </c>
      <c r="M14" s="59"/>
    </row>
    <row r="15" spans="1:13" ht="29" x14ac:dyDescent="0.35">
      <c r="A15" s="67" t="str">
        <f>'Full Database (hide)'!A9</f>
        <v>Alpet D2</v>
      </c>
      <c r="B15" s="349" t="str">
        <f>+'Full Database (hide)'!B9</f>
        <v>Alpet D2 Surface Sanitizer
Alpet Surface Sanitizer D2</v>
      </c>
      <c r="C15" s="142"/>
      <c r="D15" s="167" t="str">
        <f>'Full Database (hide)'!N9</f>
        <v>73232-1</v>
      </c>
      <c r="E15" s="143" t="str">
        <f>HYPERLINK('Full Database (hide)'!O9,"Label PDF")</f>
        <v>Label PDF</v>
      </c>
      <c r="F15" s="182">
        <f>'Full Database (hide)'!T9</f>
        <v>43138</v>
      </c>
      <c r="G15" s="90" t="str">
        <f>IF(ISNUMBER('Full Database (hide)'!P9),"Yes                  See Page "&amp;'Full Database (hide)'!P9,"No")</f>
        <v>Yes                  See Page 4</v>
      </c>
      <c r="H15" s="124" t="str">
        <f>IF(ISNUMBER('Full Database (hide)'!Q9),"Yes                  See Page "&amp;'Full Database (hide)'!Q9,"No")</f>
        <v>No</v>
      </c>
      <c r="I15" s="91" t="str">
        <f>IF(ISNUMBER('Full Database (hide)'!R9),"Yes                  See Page "&amp;'Full Database (hide)'!R9,"No")</f>
        <v>No</v>
      </c>
      <c r="J15" s="316" t="str">
        <f>+'Full Database (hide)'!S9</f>
        <v>For Food Contact Surfaces</v>
      </c>
      <c r="K15" s="315" t="str">
        <f>'Full Database (hide)'!M9</f>
        <v>Not listed</v>
      </c>
      <c r="L15" s="93" t="str">
        <f>+'Full Database (hide)'!V9</f>
        <v xml:space="preserve">None </v>
      </c>
      <c r="M15" s="59"/>
    </row>
    <row r="16" spans="1:13" ht="29" x14ac:dyDescent="0.35">
      <c r="A16" s="67" t="str">
        <f>'Full Database (hide)'!A10</f>
        <v>Anthium Dioxcide</v>
      </c>
      <c r="B16" s="349" t="str">
        <f>+'Full Database (hide)'!B10</f>
        <v>Anthium Dioxcide 
stabilized chlorine dioxide</v>
      </c>
      <c r="C16" s="142"/>
      <c r="D16" s="167" t="str">
        <f>'Full Database (hide)'!N10</f>
        <v>9150-2</v>
      </c>
      <c r="E16" s="143" t="str">
        <f>HYPERLINK('Full Database (hide)'!O10,"Label PDF")</f>
        <v>Label PDF</v>
      </c>
      <c r="F16" s="182">
        <f>'Full Database (hide)'!T10</f>
        <v>43013</v>
      </c>
      <c r="G16" s="90" t="str">
        <f>IF(ISNUMBER('Full Database (hide)'!P10),"Yes                  See Page "&amp;'Full Database (hide)'!P10,"No")</f>
        <v>Yes                  See Page 7</v>
      </c>
      <c r="H16" s="124" t="str">
        <f>IF(ISNUMBER('Full Database (hide)'!Q10),"Yes                  See Page "&amp;'Full Database (hide)'!Q10,"No")</f>
        <v>No</v>
      </c>
      <c r="I16" s="91" t="str">
        <f>IF(ISNUMBER('Full Database (hide)'!R10),"Yes                  See Page "&amp;'Full Database (hide)'!R10,"No")</f>
        <v>No</v>
      </c>
      <c r="J16" s="316" t="str">
        <f>+'Full Database (hide)'!S10</f>
        <v>No</v>
      </c>
      <c r="K16" s="315" t="str">
        <f>'Full Database (hide)'!M10</f>
        <v>Not listed</v>
      </c>
      <c r="L16" s="93" t="str">
        <f>+'Full Database (hide)'!V10</f>
        <v>None</v>
      </c>
      <c r="M16" s="59"/>
    </row>
    <row r="17" spans="1:13" ht="29" x14ac:dyDescent="0.35">
      <c r="A17" s="67" t="str">
        <f>'Full Database (hide)'!A11</f>
        <v>Antimicrobial Fruit and Vegetable Treatment</v>
      </c>
      <c r="B17" s="349" t="str">
        <f>+'Full Database (hide)'!B11</f>
        <v>None</v>
      </c>
      <c r="C17" s="142"/>
      <c r="D17" s="167" t="str">
        <f>'Full Database (hide)'!N11</f>
        <v>1677-234</v>
      </c>
      <c r="E17" s="143" t="str">
        <f>HYPERLINK('Full Database (hide)'!O11,"Label PDF")</f>
        <v>Label PDF</v>
      </c>
      <c r="F17" s="182">
        <f>'Full Database (hide)'!T11</f>
        <v>43039</v>
      </c>
      <c r="G17" s="90" t="str">
        <f>IF(ISNUMBER('Full Database (hide)'!P11),"Yes                  See Page "&amp;'Full Database (hide)'!P11,"No")</f>
        <v>No</v>
      </c>
      <c r="H17" s="124" t="str">
        <f>IF(ISNUMBER('Full Database (hide)'!Q11),"Yes                  See Page "&amp;'Full Database (hide)'!Q11,"No")</f>
        <v>Yes                  See Page 4</v>
      </c>
      <c r="I17" s="91" t="str">
        <f>IF(ISNUMBER('Full Database (hide)'!R11),"Yes                  See Page "&amp;'Full Database (hide)'!R11,"No")</f>
        <v>No</v>
      </c>
      <c r="J17" s="316" t="str">
        <f>+'Full Database (hide)'!S11</f>
        <v>For Washing Fruits and Vegetables</v>
      </c>
      <c r="K17" s="315" t="str">
        <f>'Full Database (hide)'!M11</f>
        <v>Not listed</v>
      </c>
      <c r="L17" s="93" t="str">
        <f>+'Full Database (hide)'!V11</f>
        <v>None</v>
      </c>
      <c r="M17" s="59"/>
    </row>
    <row r="18" spans="1:13" ht="29" x14ac:dyDescent="0.35">
      <c r="A18" s="67" t="str">
        <f>'Full Database (hide)'!A12</f>
        <v>Bacticide</v>
      </c>
      <c r="B18" s="349" t="str">
        <f>+'Full Database (hide)'!B12</f>
        <v>Sodium Hypochlorite - 12.5
Hypure Sodium Hypochlorite 12.5</v>
      </c>
      <c r="C18" s="142"/>
      <c r="D18" s="167" t="str">
        <f>'Full Database (hide)'!N12</f>
        <v>72315-6</v>
      </c>
      <c r="E18" s="143" t="str">
        <f>HYPERLINK('Full Database (hide)'!O12,"Label PDF")</f>
        <v>Label PDF</v>
      </c>
      <c r="F18" s="182">
        <f>'Full Database (hide)'!T12</f>
        <v>42872</v>
      </c>
      <c r="G18" s="90" t="str">
        <f>IF(ISNUMBER('Full Database (hide)'!P12),"Yes                  See Page "&amp;'Full Database (hide)'!P12,"No")</f>
        <v>Yes                  See Page 8</v>
      </c>
      <c r="H18" s="124" t="str">
        <f>IF(ISNUMBER('Full Database (hide)'!Q12),"Yes                  See Page "&amp;'Full Database (hide)'!Q12,"No")</f>
        <v>Yes                  See Page 14</v>
      </c>
      <c r="I18" s="91" t="str">
        <f>IF(ISNUMBER('Full Database (hide)'!R12),"Yes                  See Page "&amp;'Full Database (hide)'!R12,"No")</f>
        <v>Yes                  See Page 6</v>
      </c>
      <c r="J18" s="316" t="str">
        <f>+'Full Database (hide)'!S12</f>
        <v>No</v>
      </c>
      <c r="K18" s="315" t="str">
        <f>'Full Database (hide)'!M12</f>
        <v>Not listed</v>
      </c>
      <c r="L18" s="93" t="str">
        <f>+'Full Database (hide)'!V12</f>
        <v>None</v>
      </c>
      <c r="M18" s="59"/>
    </row>
    <row r="19" spans="1:13" ht="58.5" customHeight="1" x14ac:dyDescent="0.35">
      <c r="A19" s="67" t="str">
        <f>'Full Database (hide)'!A13</f>
        <v>BioSide HS 15%</v>
      </c>
      <c r="B19" s="349" t="str">
        <f>+'Full Database (hide)'!B13</f>
        <v>Pentagreen 15%
Peragreen WW</v>
      </c>
      <c r="C19" s="142"/>
      <c r="D19" s="167" t="str">
        <f>'Full Database (hide)'!N13</f>
        <v>63838-2</v>
      </c>
      <c r="E19" s="143" t="str">
        <f>HYPERLINK('Full Database (hide)'!O13,"Label PDF")</f>
        <v>Label PDF</v>
      </c>
      <c r="F19" s="182">
        <f>'Full Database (hide)'!T13</f>
        <v>43290</v>
      </c>
      <c r="G19" s="90" t="str">
        <f>IF(ISNUMBER('Full Database (hide)'!P13),"Yes                  See Page "&amp;'Full Database (hide)'!P13,"No")</f>
        <v>Yes                  See Page 5</v>
      </c>
      <c r="H19" s="124" t="str">
        <f>IF(ISNUMBER('Full Database (hide)'!Q13),"Yes                  See Page "&amp;'Full Database (hide)'!Q13,"No")</f>
        <v>Yes                  See Page 9</v>
      </c>
      <c r="I19" s="91" t="str">
        <f>IF(ISNUMBER('Full Database (hide)'!R13),"Yes                  See Page "&amp;'Full Database (hide)'!R13,"No")</f>
        <v>Yes                  See Page 14</v>
      </c>
      <c r="J19" s="316" t="str">
        <f>+'Full Database (hide)'!S13</f>
        <v>For Food Contact Surfaces</v>
      </c>
      <c r="K19" s="315" t="str">
        <f>'Full Database (hide)'!M13</f>
        <v>See Notes for restrictions</v>
      </c>
      <c r="L19" s="93" t="str">
        <f>+'Full Database (hide)'!V13</f>
        <v>OMRI Restrictions:  
Allowed as a Processing Santizer; 
Allowed with Restrictions for Pest Control</v>
      </c>
      <c r="M19" s="59"/>
    </row>
    <row r="20" spans="1:13" ht="29" x14ac:dyDescent="0.35">
      <c r="A20" s="67" t="str">
        <f>'Full Database (hide)'!A14</f>
        <v>Bromicide 4000</v>
      </c>
      <c r="B20" s="349" t="str">
        <f>+'Full Database (hide)'!B14</f>
        <v>N/A</v>
      </c>
      <c r="C20" s="142"/>
      <c r="D20" s="167" t="str">
        <f>'Full Database (hide)'!N14</f>
        <v>83451-17</v>
      </c>
      <c r="E20" s="143" t="str">
        <f>HYPERLINK('Full Database (hide)'!O14,"Label PDF")</f>
        <v>Label PDF</v>
      </c>
      <c r="F20" s="182">
        <f>'Full Database (hide)'!T14</f>
        <v>42369</v>
      </c>
      <c r="G20" s="90" t="str">
        <f>IF(ISNUMBER('Full Database (hide)'!P14),"Yes                  See Page "&amp;'Full Database (hide)'!P14,"No")</f>
        <v>No</v>
      </c>
      <c r="H20" s="124" t="str">
        <f>IF(ISNUMBER('Full Database (hide)'!Q14),"Yes                  See Page "&amp;'Full Database (hide)'!Q14,"No")</f>
        <v>Yes                  See Page 4</v>
      </c>
      <c r="I20" s="91" t="str">
        <f>IF(ISNUMBER('Full Database (hide)'!R14),"Yes                  See Page "&amp;'Full Database (hide)'!R14,"No")</f>
        <v>No</v>
      </c>
      <c r="J20" s="316" t="str">
        <f>+'Full Database (hide)'!S14</f>
        <v>No</v>
      </c>
      <c r="K20" s="315" t="str">
        <f>'Full Database (hide)'!M14</f>
        <v>Not listed</v>
      </c>
      <c r="L20" s="93" t="str">
        <f>+'Full Database (hide)'!V14</f>
        <v>None</v>
      </c>
      <c r="M20" s="59"/>
    </row>
    <row r="21" spans="1:13" ht="29" x14ac:dyDescent="0.35">
      <c r="A21" s="67" t="str">
        <f>'Full Database (hide)'!A15</f>
        <v>Bromide Plus</v>
      </c>
      <c r="B21" s="349" t="str">
        <f>+'Full Database (hide)'!B15</f>
        <v>AZURE® Deluxe Algae Controller
Crystal® Blue</v>
      </c>
      <c r="C21" s="142"/>
      <c r="D21" s="167" t="str">
        <f>'Full Database (hide)'!N15</f>
        <v>8622-49</v>
      </c>
      <c r="E21" s="143" t="str">
        <f>HYPERLINK('Full Database (hide)'!O15,"Label PDF")</f>
        <v>Label PDF</v>
      </c>
      <c r="F21" s="182">
        <f>'Full Database (hide)'!T15</f>
        <v>41493</v>
      </c>
      <c r="G21" s="90" t="str">
        <f>IF(ISNUMBER('Full Database (hide)'!P15),"Yes                  See Page "&amp;'Full Database (hide)'!P15,"No")</f>
        <v>No</v>
      </c>
      <c r="H21" s="124" t="str">
        <f>IF(ISNUMBER('Full Database (hide)'!Q15),"Yes                  See Page "&amp;'Full Database (hide)'!Q15,"No")</f>
        <v>Yes                  See Page 5</v>
      </c>
      <c r="I21" s="91" t="str">
        <f>IF(ISNUMBER('Full Database (hide)'!R15),"Yes                  See Page "&amp;'Full Database (hide)'!R15,"No")</f>
        <v>No</v>
      </c>
      <c r="J21" s="316" t="str">
        <f>+'Full Database (hide)'!S15</f>
        <v>No</v>
      </c>
      <c r="K21" s="315" t="str">
        <f>'Full Database (hide)'!M15</f>
        <v>Not listed</v>
      </c>
      <c r="L21" s="93" t="str">
        <f>+'Full Database (hide)'!V15</f>
        <v>None</v>
      </c>
      <c r="M21" s="59"/>
    </row>
    <row r="22" spans="1:13" ht="29" x14ac:dyDescent="0.35">
      <c r="A22" s="67" t="str">
        <f>'Full Database (hide)'!A16</f>
        <v>Busan 6040</v>
      </c>
      <c r="B22" s="349" t="str">
        <f>+'Full Database (hide)'!B16</f>
        <v>N/A</v>
      </c>
      <c r="C22" s="142"/>
      <c r="D22" s="167" t="str">
        <f>'Full Database (hide)'!N16</f>
        <v>1448-345</v>
      </c>
      <c r="E22" s="143" t="str">
        <f>HYPERLINK('Full Database (hide)'!O16,"Label PDF")</f>
        <v>Label PDF</v>
      </c>
      <c r="F22" s="182">
        <f>'Full Database (hide)'!T16</f>
        <v>41248</v>
      </c>
      <c r="G22" s="90" t="str">
        <f>IF(ISNUMBER('Full Database (hide)'!P16),"Yes                  See Page "&amp;'Full Database (hide)'!P16,"No")</f>
        <v>No</v>
      </c>
      <c r="H22" s="124" t="str">
        <f>IF(ISNUMBER('Full Database (hide)'!Q16),"Yes                  See Page "&amp;'Full Database (hide)'!Q16,"No")</f>
        <v>Yes                  See Page 5</v>
      </c>
      <c r="I22" s="91" t="str">
        <f>IF(ISNUMBER('Full Database (hide)'!R16),"Yes                  See Page "&amp;'Full Database (hide)'!R16,"No")</f>
        <v>No</v>
      </c>
      <c r="J22" s="316" t="str">
        <f>+'Full Database (hide)'!S16</f>
        <v>No</v>
      </c>
      <c r="K22" s="315" t="str">
        <f>'Full Database (hide)'!M16</f>
        <v>Not listed</v>
      </c>
      <c r="L22" s="93" t="str">
        <f>+'Full Database (hide)'!V16</f>
        <v>None</v>
      </c>
      <c r="M22" s="59"/>
    </row>
    <row r="23" spans="1:13" ht="29" x14ac:dyDescent="0.35">
      <c r="A23" s="67" t="str">
        <f>'Full Database (hide)'!A17</f>
        <v>Carnebon 200</v>
      </c>
      <c r="B23" s="349" t="str">
        <f>+'Full Database (hide)'!B17</f>
        <v xml:space="preserve">Anthium BCD-200  </v>
      </c>
      <c r="C23" s="142"/>
      <c r="D23" s="167" t="str">
        <f>'Full Database (hide)'!N17</f>
        <v>9150-3</v>
      </c>
      <c r="E23" s="143" t="str">
        <f>HYPERLINK('Full Database (hide)'!O17,"Label PDF")</f>
        <v>Label PDF</v>
      </c>
      <c r="F23" s="182">
        <f>'Full Database (hide)'!T17</f>
        <v>43139</v>
      </c>
      <c r="G23" s="90" t="str">
        <f>IF(ISNUMBER('Full Database (hide)'!P17),"Yes                  See Page "&amp;'Full Database (hide)'!P17,"No")</f>
        <v>Yes                  See Page 6</v>
      </c>
      <c r="H23" s="124" t="str">
        <f>IF(ISNUMBER('Full Database (hide)'!Q17),"Yes                  See Page "&amp;'Full Database (hide)'!Q17,"No")</f>
        <v>Yes                  See Page 10</v>
      </c>
      <c r="I23" s="91" t="str">
        <f>IF(ISNUMBER('Full Database (hide)'!R17),"Yes                  See Page "&amp;'Full Database (hide)'!R17,"No")</f>
        <v>Yes                  See Page 21</v>
      </c>
      <c r="J23" s="316" t="str">
        <f>+'Full Database (hide)'!S17</f>
        <v>No</v>
      </c>
      <c r="K23" s="315" t="str">
        <f>'Full Database (hide)'!M17</f>
        <v>Not listed</v>
      </c>
      <c r="L23" s="93" t="str">
        <f>+'Full Database (hide)'!V17</f>
        <v>None</v>
      </c>
      <c r="M23" s="59"/>
    </row>
    <row r="24" spans="1:13" ht="101.5" x14ac:dyDescent="0.35">
      <c r="A24" s="67" t="str">
        <f>'Full Database (hide)'!A18</f>
        <v>CLB</v>
      </c>
      <c r="B24" s="349" t="str">
        <f>+'Full Database (hide)'!B18</f>
        <v>Clorox Regular Bleach 2
Clorox Mold Attacker 
Clorox Mold Blaster
Clorox Mold Destroyer
Clorox Mold Eliminator
Clorox Mold Killer
Clorox Mold Remover</v>
      </c>
      <c r="C24" s="142"/>
      <c r="D24" s="167" t="str">
        <f>'Full Database (hide)'!N18</f>
        <v>5813-111</v>
      </c>
      <c r="E24" s="143" t="str">
        <f>HYPERLINK('Full Database (hide)'!O18,"Label PDF")</f>
        <v>Label PDF</v>
      </c>
      <c r="F24" s="182">
        <f>'Full Database (hide)'!T18</f>
        <v>43245</v>
      </c>
      <c r="G24" s="90" t="str">
        <f>IF(ISNUMBER('Full Database (hide)'!P18),"Yes                  See Page "&amp;'Full Database (hide)'!P18,"No")</f>
        <v>Yes                  See Page 16</v>
      </c>
      <c r="H24" s="124" t="str">
        <f>IF(ISNUMBER('Full Database (hide)'!Q18),"Yes                  See Page "&amp;'Full Database (hide)'!Q18,"No")</f>
        <v>Yes                  See Page 16</v>
      </c>
      <c r="I24" s="91" t="str">
        <f>IF(ISNUMBER('Full Database (hide)'!R18),"Yes                  See Page "&amp;'Full Database (hide)'!R18,"No")</f>
        <v>No</v>
      </c>
      <c r="J24" s="316" t="str">
        <f>+'Full Database (hide)'!S18</f>
        <v>For Food Contact Surfaces</v>
      </c>
      <c r="K24" s="315" t="str">
        <f>'Full Database (hide)'!M18</f>
        <v>Not listed</v>
      </c>
      <c r="L24" s="93" t="str">
        <f>+'Full Database (hide)'!V18</f>
        <v>None</v>
      </c>
      <c r="M24" s="59"/>
    </row>
    <row r="25" spans="1:13" ht="29" x14ac:dyDescent="0.35">
      <c r="A25" s="67" t="str">
        <f>'Full Database (hide)'!A19</f>
        <v>CLB I</v>
      </c>
      <c r="B25" s="349" t="str">
        <f>+'Full Database (hide)'!B19</f>
        <v>Clorox Germicidal Bleach 3
Clorox Performance Bleach 1</v>
      </c>
      <c r="C25" s="142"/>
      <c r="D25" s="167" t="str">
        <f>'Full Database (hide)'!N19</f>
        <v>5813-114</v>
      </c>
      <c r="E25" s="143" t="str">
        <f>HYPERLINK('Full Database (hide)'!O19,"Label PDF")</f>
        <v>Label PDF</v>
      </c>
      <c r="F25" s="182">
        <f>'Full Database (hide)'!T19</f>
        <v>43245</v>
      </c>
      <c r="G25" s="90" t="str">
        <f>IF(ISNUMBER('Full Database (hide)'!P19),"Yes                  See Page "&amp;'Full Database (hide)'!P19,"No")</f>
        <v>Yes                  See Page 15</v>
      </c>
      <c r="H25" s="124" t="str">
        <f>IF(ISNUMBER('Full Database (hide)'!Q19),"Yes                  See Page "&amp;'Full Database (hide)'!Q19,"No")</f>
        <v>Yes                  See Page 15</v>
      </c>
      <c r="I25" s="91" t="str">
        <f>IF(ISNUMBER('Full Database (hide)'!R19),"Yes                  See Page "&amp;'Full Database (hide)'!R19,"No")</f>
        <v>No</v>
      </c>
      <c r="J25" s="316" t="str">
        <f>+'Full Database (hide)'!S19</f>
        <v>For Food Contact Surfaces</v>
      </c>
      <c r="K25" s="315" t="str">
        <f>'Full Database (hide)'!M19</f>
        <v>Not listed</v>
      </c>
      <c r="L25" s="93" t="str">
        <f>+'Full Database (hide)'!V19</f>
        <v>None</v>
      </c>
      <c r="M25" s="59"/>
    </row>
    <row r="26" spans="1:13" ht="29" x14ac:dyDescent="0.35">
      <c r="A26" s="67" t="str">
        <f>'Full Database (hide)'!A20</f>
        <v>Di-Oxy Solv</v>
      </c>
      <c r="B26" s="349" t="str">
        <f>+'Full Database (hide)'!B20</f>
        <v>N/A</v>
      </c>
      <c r="C26" s="142"/>
      <c r="D26" s="167" t="str">
        <f>'Full Database (hide)'!N20</f>
        <v>72160-2</v>
      </c>
      <c r="E26" s="143" t="str">
        <f>HYPERLINK('Full Database (hide)'!O20,"Label PDF")</f>
        <v>Label PDF</v>
      </c>
      <c r="F26" s="182">
        <f>'Full Database (hide)'!T20</f>
        <v>39406</v>
      </c>
      <c r="G26" s="90" t="str">
        <f>IF(ISNUMBER('Full Database (hide)'!P20),"Yes                  See Page "&amp;'Full Database (hide)'!P20,"No")</f>
        <v>No</v>
      </c>
      <c r="H26" s="124" t="str">
        <f>IF(ISNUMBER('Full Database (hide)'!Q20),"Yes                  See Page "&amp;'Full Database (hide)'!Q20,"No")</f>
        <v>Yes                  See Page 7</v>
      </c>
      <c r="I26" s="91" t="str">
        <f>IF(ISNUMBER('Full Database (hide)'!R20),"Yes                  See Page "&amp;'Full Database (hide)'!R20,"No")</f>
        <v>No</v>
      </c>
      <c r="J26" s="316" t="str">
        <f>+'Full Database (hide)'!S20</f>
        <v>No</v>
      </c>
      <c r="K26" s="315" t="str">
        <f>'Full Database (hide)'!M20</f>
        <v>Allowed with restrictions</v>
      </c>
      <c r="L26" s="93" t="str">
        <f>+'Full Database (hide)'!V20</f>
        <v>None</v>
      </c>
      <c r="M26" s="59"/>
    </row>
    <row r="27" spans="1:13" ht="29" x14ac:dyDescent="0.35">
      <c r="A27" s="67" t="str">
        <f>'Full Database (hide)'!A21</f>
        <v>Dixichlor Lite</v>
      </c>
      <c r="B27" s="349" t="str">
        <f>+'Full Database (hide)'!B21</f>
        <v>N/A</v>
      </c>
      <c r="C27" s="142"/>
      <c r="D27" s="167" t="str">
        <f>'Full Database (hide)'!N21</f>
        <v>813-14</v>
      </c>
      <c r="E27" s="143" t="str">
        <f>HYPERLINK('Full Database (hide)'!O21,"Label PDF")</f>
        <v>Label PDF</v>
      </c>
      <c r="F27" s="182">
        <f>'Full Database (hide)'!T21</f>
        <v>41331</v>
      </c>
      <c r="G27" s="90" t="str">
        <f>IF(ISNUMBER('Full Database (hide)'!P21),"Yes                  See Page "&amp;'Full Database (hide)'!P21,"No")</f>
        <v>Yes                  See Page 12</v>
      </c>
      <c r="H27" s="124" t="str">
        <f>IF(ISNUMBER('Full Database (hide)'!Q21),"Yes                  See Page "&amp;'Full Database (hide)'!Q21,"No")</f>
        <v>Yes                  See Page 6</v>
      </c>
      <c r="I27" s="91" t="str">
        <f>IF(ISNUMBER('Full Database (hide)'!R21),"Yes                  See Page "&amp;'Full Database (hide)'!R21,"No")</f>
        <v>No</v>
      </c>
      <c r="J27" s="316" t="str">
        <f>+'Full Database (hide)'!S21</f>
        <v>No</v>
      </c>
      <c r="K27" s="315" t="str">
        <f>'Full Database (hide)'!M21</f>
        <v>Not listed</v>
      </c>
      <c r="L27" s="93" t="str">
        <f>+'Full Database (hide)'!V21</f>
        <v>None</v>
      </c>
      <c r="M27" s="59"/>
    </row>
    <row r="28" spans="1:13" ht="58" x14ac:dyDescent="0.35">
      <c r="A28" s="67" t="str">
        <f>'Full Database (hide)'!A22</f>
        <v>ECR Calcium Hypochlorite AST (Aquafit)</v>
      </c>
      <c r="B28" s="349" t="str">
        <f>+'Full Database (hide)'!B22</f>
        <v>Aquafit AS1
Aquafit AS3
ECR Aquachlor AS1
ECR Aquachlor AS3</v>
      </c>
      <c r="C28" s="142"/>
      <c r="D28" s="167" t="str">
        <f>'Full Database (hide)'!N22</f>
        <v xml:space="preserve"> 86460-4</v>
      </c>
      <c r="E28" s="143" t="str">
        <f>HYPERLINK('Full Database (hide)'!O22,"Label PDF")</f>
        <v>Label PDF</v>
      </c>
      <c r="F28" s="182">
        <f>'Full Database (hide)'!T22</f>
        <v>40619</v>
      </c>
      <c r="G28" s="90" t="str">
        <f>IF(ISNUMBER('Full Database (hide)'!P22),"Yes                  See Page "&amp;'Full Database (hide)'!P22,"No")</f>
        <v>Yes                  See Page 7</v>
      </c>
      <c r="H28" s="124" t="str">
        <f>IF(ISNUMBER('Full Database (hide)'!Q22),"Yes                  See Page "&amp;'Full Database (hide)'!Q22,"No")</f>
        <v>Yes                  See Page 12</v>
      </c>
      <c r="I28" s="91" t="str">
        <f>IF(ISNUMBER('Full Database (hide)'!R22),"Yes                  See Page "&amp;'Full Database (hide)'!R22,"No")</f>
        <v>Yes                  See Page 14</v>
      </c>
      <c r="J28" s="316" t="str">
        <f>+'Full Database (hide)'!S22</f>
        <v>No</v>
      </c>
      <c r="K28" s="315" t="str">
        <f>'Full Database (hide)'!M22</f>
        <v>Not listed</v>
      </c>
      <c r="L28" s="93" t="str">
        <f>+'Full Database (hide)'!V22</f>
        <v>None</v>
      </c>
      <c r="M28" s="59"/>
    </row>
    <row r="29" spans="1:13" ht="43.5" x14ac:dyDescent="0.35">
      <c r="A29" s="67" t="str">
        <f>'Full Database (hide)'!A23</f>
        <v xml:space="preserve">ECR Calcium Hypochlorite granules </v>
      </c>
      <c r="B29" s="349" t="str">
        <f>+'Full Database (hide)'!B23</f>
        <v>Aquafit
ECR Aquachlor
DPG Agchlor</v>
      </c>
      <c r="C29" s="142"/>
      <c r="D29" s="167" t="str">
        <f>'Full Database (hide)'!N23</f>
        <v>86460-1</v>
      </c>
      <c r="E29" s="143" t="str">
        <f>HYPERLINK('Full Database (hide)'!O23,"Label PDF")</f>
        <v>Label PDF</v>
      </c>
      <c r="F29" s="182">
        <f>'Full Database (hide)'!T23</f>
        <v>40619</v>
      </c>
      <c r="G29" s="90" t="str">
        <f>IF(ISNUMBER('Full Database (hide)'!P23),"Yes                  See Page "&amp;'Full Database (hide)'!P23,"No")</f>
        <v>Yes                  See Page 7</v>
      </c>
      <c r="H29" s="124" t="str">
        <f>IF(ISNUMBER('Full Database (hide)'!Q23),"Yes                  See Page "&amp;'Full Database (hide)'!Q23,"No")</f>
        <v>Yes                  See Page 13</v>
      </c>
      <c r="I29" s="91" t="str">
        <f>IF(ISNUMBER('Full Database (hide)'!R23),"Yes                  See Page "&amp;'Full Database (hide)'!R23,"No")</f>
        <v>Yes                  See Page 14</v>
      </c>
      <c r="J29" s="316" t="str">
        <f>+'Full Database (hide)'!S23</f>
        <v>No</v>
      </c>
      <c r="K29" s="315" t="str">
        <f>'Full Database (hide)'!M23</f>
        <v>Not listed</v>
      </c>
      <c r="L29" s="93" t="str">
        <f>+'Full Database (hide)'!V23</f>
        <v>None</v>
      </c>
      <c r="M29" s="59"/>
    </row>
    <row r="30" spans="1:13" ht="29" x14ac:dyDescent="0.35">
      <c r="A30" s="67" t="str">
        <f>'Full Database (hide)'!A24</f>
        <v>ECR Calcium Hypochlorite T</v>
      </c>
      <c r="B30" s="349" t="str">
        <f>+'Full Database (hide)'!B24</f>
        <v>N/A</v>
      </c>
      <c r="C30" s="142"/>
      <c r="D30" s="167" t="str">
        <f>'Full Database (hide)'!N24</f>
        <v>86460-3</v>
      </c>
      <c r="E30" s="143" t="str">
        <f>HYPERLINK('Full Database (hide)'!O24,"Label PDF")</f>
        <v>Label PDF</v>
      </c>
      <c r="F30" s="182">
        <f>'Full Database (hide)'!T24</f>
        <v>40619</v>
      </c>
      <c r="G30" s="90" t="str">
        <f>IF(ISNUMBER('Full Database (hide)'!P24),"Yes                  See Page "&amp;'Full Database (hide)'!P24,"No")</f>
        <v>Yes                  See Page 7</v>
      </c>
      <c r="H30" s="124" t="str">
        <f>IF(ISNUMBER('Full Database (hide)'!Q24),"Yes                  See Page "&amp;'Full Database (hide)'!Q24,"No")</f>
        <v>Yes                  See Page 12</v>
      </c>
      <c r="I30" s="91" t="str">
        <f>IF(ISNUMBER('Full Database (hide)'!R24),"Yes                  See Page "&amp;'Full Database (hide)'!R24,"No")</f>
        <v>Yes                  See Page 14</v>
      </c>
      <c r="J30" s="316" t="str">
        <f>+'Full Database (hide)'!S24</f>
        <v>No</v>
      </c>
      <c r="K30" s="315" t="str">
        <f>'Full Database (hide)'!M24</f>
        <v>Not listed</v>
      </c>
      <c r="L30" s="93" t="str">
        <f>+'Full Database (hide)'!V24</f>
        <v>None</v>
      </c>
      <c r="M30" s="59"/>
    </row>
    <row r="31" spans="1:13" ht="29" x14ac:dyDescent="0.35">
      <c r="A31" s="67" t="str">
        <f>'Full Database (hide)'!A25</f>
        <v>Freshgard 72</v>
      </c>
      <c r="B31" s="349" t="str">
        <f>+'Full Database (hide)'!B25</f>
        <v>N/A</v>
      </c>
      <c r="C31" s="142"/>
      <c r="D31" s="167" t="str">
        <f>'Full Database (hide)'!N25</f>
        <v>8764-54</v>
      </c>
      <c r="E31" s="143" t="str">
        <f>HYPERLINK('Full Database (hide)'!O25,"Label PDF")</f>
        <v>Label PDF</v>
      </c>
      <c r="F31" s="182">
        <f>'Full Database (hide)'!T25</f>
        <v>41344</v>
      </c>
      <c r="G31" s="90" t="str">
        <f>IF(ISNUMBER('Full Database (hide)'!P25),"Yes                  See Page "&amp;'Full Database (hide)'!P25,"No")</f>
        <v>Yes                  See Page 6</v>
      </c>
      <c r="H31" s="124" t="str">
        <f>IF(ISNUMBER('Full Database (hide)'!Q25),"Yes                  See Page "&amp;'Full Database (hide)'!Q25,"No")</f>
        <v>Yes                  See Page 5</v>
      </c>
      <c r="I31" s="91" t="str">
        <f>IF(ISNUMBER('Full Database (hide)'!R25),"Yes                  See Page "&amp;'Full Database (hide)'!R25,"No")</f>
        <v>No</v>
      </c>
      <c r="J31" s="316" t="str">
        <f>+'Full Database (hide)'!S25</f>
        <v>No</v>
      </c>
      <c r="K31" s="315" t="str">
        <f>'Full Database (hide)'!M25</f>
        <v>Not listed</v>
      </c>
      <c r="L31" s="93" t="str">
        <f>+'Full Database (hide)'!V25</f>
        <v>None</v>
      </c>
      <c r="M31" s="59"/>
    </row>
    <row r="32" spans="1:13" ht="43.5" x14ac:dyDescent="0.35">
      <c r="A32" s="67" t="str">
        <f>'Full Database (hide)'!A26</f>
        <v xml:space="preserve">HTH Dry Chlorinator Tablets for Swimming Pools </v>
      </c>
      <c r="B32" s="349" t="str">
        <f>+'Full Database (hide)'!B26</f>
        <v>DryTec Calcium Hypochlorite Briquettes
CCH Calcium Hypochlorite Tablets
HTH Poolife Active Cleaning</v>
      </c>
      <c r="C32" s="142"/>
      <c r="D32" s="167" t="str">
        <f>'Full Database (hide)'!N26</f>
        <v>1258-969</v>
      </c>
      <c r="E32" s="143" t="str">
        <f>HYPERLINK('Full Database (hide)'!O26,"Label PDF")</f>
        <v>Label PDF</v>
      </c>
      <c r="F32" s="182">
        <f>'Full Database (hide)'!T26</f>
        <v>41340</v>
      </c>
      <c r="G32" s="90" t="str">
        <f>IF(ISNUMBER('Full Database (hide)'!P26),"Yes                  See Page "&amp;'Full Database (hide)'!P26,"No")</f>
        <v>Yes                  See Page 12</v>
      </c>
      <c r="H32" s="124" t="str">
        <f>IF(ISNUMBER('Full Database (hide)'!Q26),"Yes                  See Page "&amp;'Full Database (hide)'!Q26,"No")</f>
        <v>Yes                  See Page 20</v>
      </c>
      <c r="I32" s="91" t="str">
        <f>IF(ISNUMBER('Full Database (hide)'!R26),"Yes                  See Page "&amp;'Full Database (hide)'!R26,"No")</f>
        <v>Yes                  See Page 24</v>
      </c>
      <c r="J32" s="316" t="str">
        <f>+'Full Database (hide)'!S26</f>
        <v>No</v>
      </c>
      <c r="K32" s="315" t="str">
        <f>'Full Database (hide)'!M26</f>
        <v>Not listed</v>
      </c>
      <c r="L32" s="93" t="str">
        <f>+'Full Database (hide)'!V26</f>
        <v>None</v>
      </c>
      <c r="M32" s="59"/>
    </row>
    <row r="33" spans="1:13" ht="29" x14ac:dyDescent="0.35">
      <c r="A33" s="67" t="str">
        <f>'Full Database (hide)'!A27</f>
        <v>Hypo 150</v>
      </c>
      <c r="B33" s="349" t="str">
        <f>+'Full Database (hide)'!B27</f>
        <v>N/A</v>
      </c>
      <c r="C33" s="142"/>
      <c r="D33" s="167" t="str">
        <f>'Full Database (hide)'!N27</f>
        <v>67649-20001</v>
      </c>
      <c r="E33" s="143" t="str">
        <f>HYPERLINK('Full Database (hide)'!O27,"Label PDF")</f>
        <v>Label PDF</v>
      </c>
      <c r="F33" s="182">
        <f>'Full Database (hide)'!T27</f>
        <v>42566</v>
      </c>
      <c r="G33" s="90" t="str">
        <f>IF(ISNUMBER('Full Database (hide)'!P27),"Yes                  See Page "&amp;'Full Database (hide)'!P27,"No")</f>
        <v>Yes                  See Page 8</v>
      </c>
      <c r="H33" s="124" t="str">
        <f>IF(ISNUMBER('Full Database (hide)'!Q27),"Yes                  See Page "&amp;'Full Database (hide)'!Q27,"No")</f>
        <v>Yes                  See Page 18</v>
      </c>
      <c r="I33" s="91" t="str">
        <f>IF(ISNUMBER('Full Database (hide)'!R27),"Yes                  See Page "&amp;'Full Database (hide)'!R27,"No")</f>
        <v>No</v>
      </c>
      <c r="J33" s="316" t="str">
        <f>+'Full Database (hide)'!S27</f>
        <v>No</v>
      </c>
      <c r="K33" s="315" t="str">
        <f>'Full Database (hide)'!M27</f>
        <v>Not listed</v>
      </c>
      <c r="L33" s="93" t="str">
        <f>+'Full Database (hide)'!V27</f>
        <v>None</v>
      </c>
      <c r="M33" s="59"/>
    </row>
    <row r="34" spans="1:13" ht="58" x14ac:dyDescent="0.35">
      <c r="A34" s="67" t="str">
        <f>'Full Database (hide)'!A28</f>
        <v>Induclor Calcium Hypochlorite Granules</v>
      </c>
      <c r="B34" s="349" t="str">
        <f>+'Full Database (hide)'!B28</f>
        <v>Incredipool Calcium Hypochlorite Granules
Americhlor Calcium Hypochlorite Granules</v>
      </c>
      <c r="C34" s="142"/>
      <c r="D34" s="167" t="str">
        <f>'Full Database (hide)'!N28</f>
        <v>748-239</v>
      </c>
      <c r="E34" s="143" t="str">
        <f>HYPERLINK('Full Database (hide)'!O28,"Label PDF")</f>
        <v>Label PDF</v>
      </c>
      <c r="F34" s="182">
        <f>'Full Database (hide)'!T28</f>
        <v>41894</v>
      </c>
      <c r="G34" s="90" t="str">
        <f>IF(ISNUMBER('Full Database (hide)'!P28),"Yes                  See Page "&amp;'Full Database (hide)'!P28,"No")</f>
        <v>Yes                  See Page 19</v>
      </c>
      <c r="H34" s="124" t="str">
        <f>IF(ISNUMBER('Full Database (hide)'!Q28),"Yes                  See Page "&amp;'Full Database (hide)'!Q28,"No")</f>
        <v>Yes                  See Page 26</v>
      </c>
      <c r="I34" s="91" t="str">
        <f>IF(ISNUMBER('Full Database (hide)'!R28),"Yes                  See Page "&amp;'Full Database (hide)'!R28,"No")</f>
        <v>Yes                  See Page 31</v>
      </c>
      <c r="J34" s="316" t="str">
        <f>+'Full Database (hide)'!S28</f>
        <v>No</v>
      </c>
      <c r="K34" s="315" t="str">
        <f>'Full Database (hide)'!M28</f>
        <v>Allowed with restrictions</v>
      </c>
      <c r="L34" s="93" t="str">
        <f>+'Full Database (hide)'!V28</f>
        <v>None</v>
      </c>
      <c r="M34" s="59"/>
    </row>
    <row r="35" spans="1:13" ht="29" x14ac:dyDescent="0.35">
      <c r="A35" s="67" t="str">
        <f>'Full Database (hide)'!A29</f>
        <v>Liquichlor 12.5% Solution</v>
      </c>
      <c r="B35" s="349" t="str">
        <f>+'Full Database (hide)'!B29</f>
        <v>Supershock</v>
      </c>
      <c r="C35" s="142"/>
      <c r="D35" s="167" t="str">
        <f>'Full Database (hide)'!N29</f>
        <v>550-198</v>
      </c>
      <c r="E35" s="143" t="str">
        <f>HYPERLINK('Full Database (hide)'!O29,"Label PDF")</f>
        <v>Label PDF</v>
      </c>
      <c r="F35" s="182">
        <f>'Full Database (hide)'!T29</f>
        <v>40777</v>
      </c>
      <c r="G35" s="90" t="str">
        <f>IF(ISNUMBER('Full Database (hide)'!P29),"Yes                  See Page "&amp;'Full Database (hide)'!P29,"No")</f>
        <v>Yes                  See Page 8</v>
      </c>
      <c r="H35" s="124" t="str">
        <f>IF(ISNUMBER('Full Database (hide)'!Q29),"Yes                  See Page "&amp;'Full Database (hide)'!Q29,"No")</f>
        <v>Yes                  See Page 16</v>
      </c>
      <c r="I35" s="91" t="str">
        <f>IF(ISNUMBER('Full Database (hide)'!R29),"Yes                  See Page "&amp;'Full Database (hide)'!R29,"No")</f>
        <v>No</v>
      </c>
      <c r="J35" s="316" t="str">
        <f>+'Full Database (hide)'!S29</f>
        <v>No</v>
      </c>
      <c r="K35" s="315" t="str">
        <f>'Full Database (hide)'!M29</f>
        <v>Not listed</v>
      </c>
      <c r="L35" s="93" t="str">
        <f>+'Full Database (hide)'!V29</f>
        <v>None</v>
      </c>
      <c r="M35" s="59"/>
    </row>
    <row r="36" spans="1:13" ht="29" x14ac:dyDescent="0.35">
      <c r="A36" s="67" t="str">
        <f>'Full Database (hide)'!A30</f>
        <v>Lonza Formulation S-21F</v>
      </c>
      <c r="B36" s="349" t="str">
        <f>+'Full Database (hide)'!B30</f>
        <v>Simple Green D</v>
      </c>
      <c r="C36" s="142"/>
      <c r="D36" s="167" t="str">
        <f>'Full Database (hide)'!N30</f>
        <v>6838-140</v>
      </c>
      <c r="E36" s="143" t="str">
        <f>HYPERLINK('Full Database (hide)'!O30,"Label PDF")</f>
        <v>Label PDF</v>
      </c>
      <c r="F36" s="182">
        <f>'Full Database (hide)'!T30</f>
        <v>43172</v>
      </c>
      <c r="G36" s="90" t="str">
        <f>IF(ISNUMBER('Full Database (hide)'!P30),"Yes                  See Page "&amp;'Full Database (hide)'!P30,"No")</f>
        <v>Yes                  See Page 23</v>
      </c>
      <c r="H36" s="124" t="str">
        <f>IF(ISNUMBER('Full Database (hide)'!Q30),"Yes                  See Page "&amp;'Full Database (hide)'!Q30,"No")</f>
        <v>No</v>
      </c>
      <c r="I36" s="91" t="str">
        <f>IF(ISNUMBER('Full Database (hide)'!R30),"Yes                  See Page "&amp;'Full Database (hide)'!R30,"No")</f>
        <v>No</v>
      </c>
      <c r="J36" s="316" t="str">
        <f>+'Full Database (hide)'!S30</f>
        <v>For Food Contact Surfaces</v>
      </c>
      <c r="K36" s="315" t="str">
        <f>'Full Database (hide)'!M30</f>
        <v>Not listed</v>
      </c>
      <c r="L36" s="93" t="str">
        <f>+'Full Database (hide)'!V30</f>
        <v>None</v>
      </c>
      <c r="M36" s="59"/>
    </row>
    <row r="37" spans="1:13" ht="29" x14ac:dyDescent="0.35">
      <c r="A37" s="67" t="str">
        <f>'Full Database (hide)'!A31</f>
        <v>Maguard 5626</v>
      </c>
      <c r="B37" s="349" t="str">
        <f>+'Full Database (hide)'!B31</f>
        <v xml:space="preserve">PeroxySan X6
</v>
      </c>
      <c r="C37" s="142"/>
      <c r="D37" s="167" t="str">
        <f>'Full Database (hide)'!N31</f>
        <v>10324-214</v>
      </c>
      <c r="E37" s="143" t="str">
        <f>HYPERLINK('Full Database (hide)'!O31,"Label PDF")</f>
        <v>Label PDF</v>
      </c>
      <c r="F37" s="182">
        <f>'Full Database (hide)'!T31</f>
        <v>43026</v>
      </c>
      <c r="G37" s="90" t="str">
        <f>IF(ISNUMBER('Full Database (hide)'!P31),"Yes                  See Page "&amp;'Full Database (hide)'!P31,"No")</f>
        <v>Yes                  See Page 18</v>
      </c>
      <c r="H37" s="124" t="str">
        <f>IF(ISNUMBER('Full Database (hide)'!Q31),"Yes                  See Page "&amp;'Full Database (hide)'!Q31,"No")</f>
        <v>Yes                  See Page 31</v>
      </c>
      <c r="I37" s="91" t="str">
        <f>IF(ISNUMBER('Full Database (hide)'!R31),"Yes                  See Page "&amp;'Full Database (hide)'!R31,"No")</f>
        <v>Yes                  See Page 27</v>
      </c>
      <c r="J37" s="316" t="str">
        <f>+'Full Database (hide)'!S31</f>
        <v>For Food Contact Surfaces</v>
      </c>
      <c r="K37" s="315" t="str">
        <f>'Full Database (hide)'!M31</f>
        <v>Allowed with restrictions</v>
      </c>
      <c r="L37" s="93" t="str">
        <f>+'Full Database (hide)'!V31</f>
        <v>None</v>
      </c>
      <c r="M37" s="59"/>
    </row>
    <row r="38" spans="1:13" ht="29" x14ac:dyDescent="0.35">
      <c r="A38" s="67" t="str">
        <f>'Full Database (hide)'!A32</f>
        <v>Olin Chlorine</v>
      </c>
      <c r="B38" s="349" t="str">
        <f>+'Full Database (hide)'!B32</f>
        <v>N/A</v>
      </c>
      <c r="C38" s="142"/>
      <c r="D38" s="167" t="str">
        <f>'Full Database (hide)'!N32</f>
        <v>72315-1</v>
      </c>
      <c r="E38" s="143" t="str">
        <f>HYPERLINK('Full Database (hide)'!O32,"Label PDF")</f>
        <v>Label PDF</v>
      </c>
      <c r="F38" s="182">
        <f>'Full Database (hide)'!T32</f>
        <v>42324</v>
      </c>
      <c r="G38" s="90" t="str">
        <f>IF(ISNUMBER('Full Database (hide)'!P32),"Yes                  See Page "&amp;'Full Database (hide)'!P32,"No")</f>
        <v>Yes                  See Page 5</v>
      </c>
      <c r="H38" s="124" t="str">
        <f>IF(ISNUMBER('Full Database (hide)'!Q32),"Yes                  See Page "&amp;'Full Database (hide)'!Q32,"No")</f>
        <v>Yes                  See Page 5</v>
      </c>
      <c r="I38" s="91" t="str">
        <f>IF(ISNUMBER('Full Database (hide)'!R32),"Yes                  See Page "&amp;'Full Database (hide)'!R32,"No")</f>
        <v>No</v>
      </c>
      <c r="J38" s="316" t="str">
        <f>+'Full Database (hide)'!S32</f>
        <v>No</v>
      </c>
      <c r="K38" s="315" t="str">
        <f>'Full Database (hide)'!M32</f>
        <v>Not listed</v>
      </c>
      <c r="L38" s="93" t="str">
        <f>+'Full Database (hide)'!V32</f>
        <v>None</v>
      </c>
      <c r="M38" s="59"/>
    </row>
    <row r="39" spans="1:13" ht="58" x14ac:dyDescent="0.35">
      <c r="A39" s="67" t="str">
        <f>'Full Database (hide)'!A33</f>
        <v xml:space="preserve">OxiDate 2.0 </v>
      </c>
      <c r="B39" s="349" t="str">
        <f>+'Full Database (hide)'!B33</f>
        <v>Zerotol 2.0</v>
      </c>
      <c r="C39" s="142"/>
      <c r="D39" s="167" t="str">
        <f>'Full Database (hide)'!N33</f>
        <v>70299-12</v>
      </c>
      <c r="E39" s="143" t="str">
        <f>HYPERLINK('Full Database (hide)'!O33,"Label PDF")</f>
        <v>Label PDF</v>
      </c>
      <c r="F39" s="182">
        <f>'Full Database (hide)'!T33</f>
        <v>43441</v>
      </c>
      <c r="G39" s="90" t="str">
        <f>IF(ISNUMBER('Full Database (hide)'!P33),"Yes                  See Page "&amp;'Full Database (hide)'!P33,"No")</f>
        <v>Yes                  See Page 16</v>
      </c>
      <c r="H39" s="124" t="str">
        <f>IF(ISNUMBER('Full Database (hide)'!Q33),"Yes                  See Page "&amp;'Full Database (hide)'!Q33,"No")</f>
        <v>No</v>
      </c>
      <c r="I39" s="91" t="str">
        <f>IF(ISNUMBER('Full Database (hide)'!R33),"Yes                  See Page "&amp;'Full Database (hide)'!R33,"No")</f>
        <v>Yes                  See Page 28</v>
      </c>
      <c r="J39" s="316" t="str">
        <f>+'Full Database (hide)'!S33</f>
        <v>No</v>
      </c>
      <c r="K39" s="315" t="str">
        <f>'Full Database (hide)'!M33</f>
        <v>Allowed with restrictions</v>
      </c>
      <c r="L39" s="93" t="str">
        <f>+'Full Database (hide)'!V33</f>
        <v xml:space="preserve">EPA label is listed as ZeroTol 2.0; Oxidate 2.0 falls under the same EPA registration number/label.
</v>
      </c>
      <c r="M39" s="59"/>
    </row>
    <row r="40" spans="1:13" ht="29" x14ac:dyDescent="0.35">
      <c r="A40" s="67" t="str">
        <f>'Full Database (hide)'!A34</f>
        <v>Oxine</v>
      </c>
      <c r="B40" s="349" t="str">
        <f>+'Full Database (hide)'!B34</f>
        <v>Respicide GP Disinfecting Solution
Biovex</v>
      </c>
      <c r="C40" s="142"/>
      <c r="D40" s="167" t="str">
        <f>'Full Database (hide)'!N34</f>
        <v>9804-1</v>
      </c>
      <c r="E40" s="143" t="str">
        <f>HYPERLINK('Full Database (hide)'!O34,"Label PDF")</f>
        <v>Label PDF</v>
      </c>
      <c r="F40" s="182">
        <f>'Full Database (hide)'!T34</f>
        <v>41652</v>
      </c>
      <c r="G40" s="90" t="str">
        <f>IF(ISNUMBER('Full Database (hide)'!P34),"Yes                  See Page "&amp;'Full Database (hide)'!P34,"No")</f>
        <v>No</v>
      </c>
      <c r="H40" s="124" t="str">
        <f>IF(ISNUMBER('Full Database (hide)'!Q34),"Yes                  See Page "&amp;'Full Database (hide)'!Q34,"No*")</f>
        <v>Yes                  See Page 7</v>
      </c>
      <c r="I40" s="91" t="str">
        <f>IF(ISNUMBER('Full Database (hide)'!R34),"Yes                  See Page "&amp;'Full Database (hide)'!R34,"No")</f>
        <v>Yes                  See Page 13</v>
      </c>
      <c r="J40" s="316" t="str">
        <f>+'Full Database (hide)'!S34</f>
        <v>No</v>
      </c>
      <c r="K40" s="315" t="str">
        <f>'Full Database (hide)'!M34</f>
        <v>Allowed with restrictions</v>
      </c>
      <c r="L40" s="93" t="str">
        <f>+'Full Database (hide)'!V34</f>
        <v>None</v>
      </c>
      <c r="M40" s="59"/>
    </row>
    <row r="41" spans="1:13" ht="58" x14ac:dyDescent="0.35">
      <c r="A41" s="67" t="str">
        <f>'Full Database (hide)'!A35</f>
        <v>Oxonia Active</v>
      </c>
      <c r="B41" s="349" t="str">
        <f>+'Full Database (hide)'!B35</f>
        <v>Klenz Active
Deptil PA5
Perasan B
Peracid V</v>
      </c>
      <c r="C41" s="142"/>
      <c r="D41" s="167" t="str">
        <f>'Full Database (hide)'!N35</f>
        <v>1677-129</v>
      </c>
      <c r="E41" s="143" t="str">
        <f>HYPERLINK('Full Database (hide)'!O35,"Label PDF")</f>
        <v>Label PDF</v>
      </c>
      <c r="F41" s="182">
        <f>'Full Database (hide)'!T35</f>
        <v>42936</v>
      </c>
      <c r="G41" s="90" t="str">
        <f>IF(ISNUMBER('Full Database (hide)'!P35),"Yes                  See Page "&amp;'Full Database (hide)'!P35,"No")</f>
        <v>Yes                  See Page 5</v>
      </c>
      <c r="H41" s="124" t="str">
        <f>IF(ISNUMBER('Full Database (hide)'!Q35),"Yes                  See Page "&amp;'Full Database (hide)'!Q35,"No")</f>
        <v>No</v>
      </c>
      <c r="I41" s="91" t="str">
        <f>IF(ISNUMBER('Full Database (hide)'!R35),"Yes                  See Page "&amp;'Full Database (hide)'!R35,"No")</f>
        <v>No</v>
      </c>
      <c r="J41" s="316" t="str">
        <f>+'Full Database (hide)'!S35</f>
        <v>For Food Contact Surfaces</v>
      </c>
      <c r="K41" s="315" t="str">
        <f>'Full Database (hide)'!M35</f>
        <v>Allowed with restrictions</v>
      </c>
      <c r="L41" s="93" t="str">
        <f>+'Full Database (hide)'!V35</f>
        <v>None</v>
      </c>
      <c r="M41" s="59"/>
    </row>
    <row r="42" spans="1:13" ht="29" x14ac:dyDescent="0.35">
      <c r="A42" s="67" t="str">
        <f>'Full Database (hide)'!A36</f>
        <v>Pac-chlor 12.5%</v>
      </c>
      <c r="B42" s="349" t="str">
        <f>+'Full Database (hide)'!B36</f>
        <v>N/A</v>
      </c>
      <c r="C42" s="142"/>
      <c r="D42" s="167" t="str">
        <f>'Full Database (hide)'!N36</f>
        <v>64864-55</v>
      </c>
      <c r="E42" s="143" t="str">
        <f>HYPERLINK('Full Database (hide)'!O36,"Label PDF")</f>
        <v>Label PDF</v>
      </c>
      <c r="F42" s="182">
        <f>'Full Database (hide)'!T36</f>
        <v>41575</v>
      </c>
      <c r="G42" s="90" t="str">
        <f>IF(ISNUMBER('Full Database (hide)'!P36),"Yes                  See Page "&amp;'Full Database (hide)'!P36,"No")</f>
        <v>Yes                  See Page 3</v>
      </c>
      <c r="H42" s="124" t="str">
        <f>IF(ISNUMBER('Full Database (hide)'!Q36),"Yes                  See Page "&amp;'Full Database (hide)'!Q36,"No")</f>
        <v>Yes                  See Page 3</v>
      </c>
      <c r="I42" s="91" t="str">
        <f>IF(ISNUMBER('Full Database (hide)'!R36),"Yes                  See Page "&amp;'Full Database (hide)'!R36,"No")</f>
        <v>No</v>
      </c>
      <c r="J42" s="316" t="str">
        <f>+'Full Database (hide)'!S36</f>
        <v>No</v>
      </c>
      <c r="K42" s="315" t="str">
        <f>'Full Database (hide)'!M36</f>
        <v>Not listed</v>
      </c>
      <c r="L42" s="93" t="str">
        <f>+'Full Database (hide)'!V36</f>
        <v>None</v>
      </c>
      <c r="M42" s="59"/>
    </row>
    <row r="43" spans="1:13" ht="29" x14ac:dyDescent="0.35">
      <c r="A43" s="67" t="str">
        <f>'Full Database (hide)'!A37</f>
        <v>Peraclean 15</v>
      </c>
      <c r="B43" s="349" t="str">
        <f>+'Full Database (hide)'!B37</f>
        <v>N/A</v>
      </c>
      <c r="C43" s="142"/>
      <c r="D43" s="167" t="str">
        <f>'Full Database (hide)'!N37</f>
        <v xml:space="preserve">54289-
4 </v>
      </c>
      <c r="E43" s="143" t="str">
        <f>HYPERLINK('Full Database (hide)'!O37,"Label PDF")</f>
        <v>Label PDF</v>
      </c>
      <c r="F43" s="182">
        <f>'Full Database (hide)'!T37</f>
        <v>42821</v>
      </c>
      <c r="G43" s="90" t="str">
        <f>IF(ISNUMBER('Full Database (hide)'!P37),"Yes                  See Page "&amp;'Full Database (hide)'!P37,"No")</f>
        <v>Yes                  See Page 3</v>
      </c>
      <c r="H43" s="124" t="str">
        <f>IF(ISNUMBER('Full Database (hide)'!Q37),"Yes                  See Page "&amp;'Full Database (hide)'!Q37,"No")</f>
        <v>Yes                  See Page 3</v>
      </c>
      <c r="I43" s="91" t="str">
        <f>IF(ISNUMBER('Full Database (hide)'!R37),"Yes                  See Page "&amp;'Full Database (hide)'!R37,"No")</f>
        <v>Yes                  See Page 3</v>
      </c>
      <c r="J43" s="316" t="str">
        <f>+'Full Database (hide)'!S37</f>
        <v>For Food Contact Surfaces</v>
      </c>
      <c r="K43" s="315" t="str">
        <f>'Full Database (hide)'!M37</f>
        <v>Allowed with restrictions</v>
      </c>
      <c r="L43" s="93" t="str">
        <f>+'Full Database (hide)'!V37</f>
        <v>None</v>
      </c>
      <c r="M43" s="59"/>
    </row>
    <row r="44" spans="1:13" ht="29" x14ac:dyDescent="0.35">
      <c r="A44" s="67" t="str">
        <f>'Full Database (hide)'!A38</f>
        <v>Peraclean 5</v>
      </c>
      <c r="B44" s="349" t="str">
        <f>+'Full Database (hide)'!B38</f>
        <v>N/A</v>
      </c>
      <c r="C44" s="142"/>
      <c r="D44" s="167" t="str">
        <f>'Full Database (hide)'!N38</f>
        <v>54289-3</v>
      </c>
      <c r="E44" s="143" t="str">
        <f>HYPERLINK('Full Database (hide)'!O38,"Label PDF")</f>
        <v>Label PDF</v>
      </c>
      <c r="F44" s="182">
        <f>'Full Database (hide)'!T38</f>
        <v>43228</v>
      </c>
      <c r="G44" s="90" t="str">
        <f>IF(ISNUMBER('Full Database (hide)'!P38),"Yes                  See Page "&amp;'Full Database (hide)'!P38,"No")</f>
        <v>Yes                  See Page 3</v>
      </c>
      <c r="H44" s="124" t="str">
        <f>IF(ISNUMBER('Full Database (hide)'!Q38),"Yes                  See Page "&amp;'Full Database (hide)'!Q38,"No")</f>
        <v>Yes                  See Page 3</v>
      </c>
      <c r="I44" s="91" t="str">
        <f>IF(ISNUMBER('Full Database (hide)'!R38),"Yes                  See Page "&amp;'Full Database (hide)'!R38,"No")</f>
        <v>No</v>
      </c>
      <c r="J44" s="316" t="str">
        <f>+'Full Database (hide)'!S38</f>
        <v>For Food Contact Surfaces</v>
      </c>
      <c r="K44" s="315" t="str">
        <f>'Full Database (hide)'!M38</f>
        <v>Allowed with restrictions</v>
      </c>
      <c r="L44" s="93" t="str">
        <f>+'Full Database (hide)'!V38</f>
        <v>None</v>
      </c>
      <c r="M44" s="59"/>
    </row>
    <row r="45" spans="1:13" ht="58" x14ac:dyDescent="0.35">
      <c r="A45" s="67" t="str">
        <f>'Full Database (hide)'!A39</f>
        <v>Perasan A</v>
      </c>
      <c r="B45" s="349" t="str">
        <f>+'Full Database (hide)'!B39</f>
        <v>Peragreen 5.6%
Bioside HS 5%
Doom
Oxysan</v>
      </c>
      <c r="C45" s="142"/>
      <c r="D45" s="167" t="str">
        <f>'Full Database (hide)'!N39</f>
        <v>63838-1</v>
      </c>
      <c r="E45" s="143" t="str">
        <f>HYPERLINK('Full Database (hide)'!O39,"Label PDF")</f>
        <v>Label PDF</v>
      </c>
      <c r="F45" s="182">
        <f>'Full Database (hide)'!T39</f>
        <v>43152</v>
      </c>
      <c r="G45" s="90" t="str">
        <f>IF(ISNUMBER('Full Database (hide)'!P39),"Yes                  See Page "&amp;'Full Database (hide)'!P39,"No")</f>
        <v>Yes                  See Page 4</v>
      </c>
      <c r="H45" s="124" t="str">
        <f>IF(ISNUMBER('Full Database (hide)'!Q39),"Yes                  See Page "&amp;'Full Database (hide)'!Q39,"No")</f>
        <v>Yes                  See Page 7</v>
      </c>
      <c r="I45" s="91" t="str">
        <f>IF(ISNUMBER('Full Database (hide)'!R39),"Yes                  See Page "&amp;'Full Database (hide)'!R39,"No")</f>
        <v>Yes                  See Page 11</v>
      </c>
      <c r="J45" s="316" t="str">
        <f>+'Full Database (hide)'!S39</f>
        <v>For Food Contact Surfaces</v>
      </c>
      <c r="K45" s="315" t="str">
        <f>'Full Database (hide)'!M39</f>
        <v>See Notes for restrictions</v>
      </c>
      <c r="L45" s="93" t="str">
        <f>+'Full Database (hide)'!V39</f>
        <v>OMRI Restrictions:  
Allowed as a Processing Santizer; 
Allowed with Restrictions for Pest Control</v>
      </c>
      <c r="M45" s="59"/>
    </row>
    <row r="46" spans="1:13" ht="29" x14ac:dyDescent="0.35">
      <c r="A46" s="67" t="str">
        <f>'Full Database (hide)'!A40</f>
        <v>Perasan C-5</v>
      </c>
      <c r="B46" s="349" t="str">
        <f>+'Full Database (hide)'!B40</f>
        <v>N/A</v>
      </c>
      <c r="C46" s="142"/>
      <c r="D46" s="167" t="str">
        <f>'Full Database (hide)'!N40</f>
        <v>63838-13</v>
      </c>
      <c r="E46" s="143" t="str">
        <f>HYPERLINK('Full Database (hide)'!O40,"Label PDF")</f>
        <v>Label PDF</v>
      </c>
      <c r="F46" s="182">
        <f>'Full Database (hide)'!T40</f>
        <v>42481</v>
      </c>
      <c r="G46" s="90" t="str">
        <f>IF(ISNUMBER('Full Database (hide)'!P40),"Yes                  See Page "&amp;'Full Database (hide)'!P40,"No")</f>
        <v>Yes                  See Page 3</v>
      </c>
      <c r="H46" s="124" t="str">
        <f>IF(ISNUMBER('Full Database (hide)'!Q40),"Yes                  See Page "&amp;'Full Database (hide)'!Q40,"No")</f>
        <v>Yes                  See Page 3</v>
      </c>
      <c r="I46" s="91" t="str">
        <f>IF(ISNUMBER('Full Database (hide)'!R40),"Yes                  See Page "&amp;'Full Database (hide)'!R40,"No")</f>
        <v>No</v>
      </c>
      <c r="J46" s="316" t="str">
        <f>+'Full Database (hide)'!S40</f>
        <v>For Food Contact Surfaces</v>
      </c>
      <c r="K46" s="315" t="str">
        <f>'Full Database (hide)'!M40</f>
        <v>Not listed</v>
      </c>
      <c r="L46" s="93" t="str">
        <f>+'Full Database (hide)'!V40</f>
        <v>None</v>
      </c>
      <c r="M46" s="59"/>
    </row>
    <row r="47" spans="1:13" ht="29" x14ac:dyDescent="0.35">
      <c r="A47" s="67" t="str">
        <f>'Full Database (hide)'!A41</f>
        <v>Perasan OG</v>
      </c>
      <c r="B47" s="349" t="str">
        <f>+'Full Database (hide)'!B41</f>
        <v>Peragreeen 22 ww
Peragreen 22</v>
      </c>
      <c r="C47" s="142"/>
      <c r="D47" s="167" t="str">
        <f>'Full Database (hide)'!N41</f>
        <v>63838-20</v>
      </c>
      <c r="E47" s="143" t="str">
        <f>HYPERLINK('Full Database (hide)'!O41,"Label PDF")</f>
        <v>Label PDF</v>
      </c>
      <c r="F47" s="182">
        <f>'Full Database (hide)'!T41</f>
        <v>43174</v>
      </c>
      <c r="G47" s="90" t="str">
        <f>IF(ISNUMBER('Full Database (hide)'!P41),"Yes                  See Page "&amp;'Full Database (hide)'!P41,"No")</f>
        <v>No</v>
      </c>
      <c r="H47" s="124" t="str">
        <f>IF(ISNUMBER('Full Database (hide)'!Q41),"Yes                  See Page "&amp;'Full Database (hide)'!Q41,"No")</f>
        <v>Yes                  See Page 6</v>
      </c>
      <c r="I47" s="91" t="str">
        <f>IF(ISNUMBER('Full Database (hide)'!R41),"Yes                  See Page "&amp;'Full Database (hide)'!R41,"No")</f>
        <v>No</v>
      </c>
      <c r="J47" s="316" t="str">
        <f>+'Full Database (hide)'!S41</f>
        <v>No</v>
      </c>
      <c r="K47" s="315" t="str">
        <f>'Full Database (hide)'!M41</f>
        <v>Not listed</v>
      </c>
      <c r="L47" s="93" t="str">
        <f>+'Full Database (hide)'!V41</f>
        <v>None</v>
      </c>
      <c r="M47" s="59"/>
    </row>
    <row r="48" spans="1:13" ht="29" x14ac:dyDescent="0.35">
      <c r="A48" s="67" t="str">
        <f>'Full Database (hide)'!A42</f>
        <v>PerOx Extreme</v>
      </c>
      <c r="B48" s="349" t="str">
        <f>+'Full Database (hide)'!B42</f>
        <v>Per-Ox F&amp;V</v>
      </c>
      <c r="C48" s="142"/>
      <c r="D48" s="167" t="str">
        <f>'Full Database (hide)'!N42</f>
        <v>833-5</v>
      </c>
      <c r="E48" s="143" t="str">
        <f>HYPERLINK('Full Database (hide)'!O42,"Label PDF")</f>
        <v>Label PDF</v>
      </c>
      <c r="F48" s="182">
        <f>'Full Database (hide)'!T42</f>
        <v>42417</v>
      </c>
      <c r="G48" s="90" t="str">
        <f>IF(ISNUMBER('Full Database (hide)'!P42),"Yes                  See Page "&amp;'Full Database (hide)'!P42,"No")</f>
        <v>Yes                  See Page 5</v>
      </c>
      <c r="H48" s="124" t="str">
        <f>IF(ISNUMBER('Full Database (hide)'!Q42),"Yes                  See Page "&amp;'Full Database (hide)'!Q42,"No")</f>
        <v>Yes                  See Page 6</v>
      </c>
      <c r="I48" s="91" t="str">
        <f>IF(ISNUMBER('Full Database (hide)'!R42),"Yes                  See Page "&amp;'Full Database (hide)'!R42,"No")</f>
        <v>Yes                  See Page 7</v>
      </c>
      <c r="J48" s="316" t="str">
        <f>+'Full Database (hide)'!S42</f>
        <v>For Food Contact Surfaces</v>
      </c>
      <c r="K48" s="315" t="str">
        <f>'Full Database (hide)'!M42</f>
        <v>Allowed with restrictions</v>
      </c>
      <c r="L48" s="93" t="str">
        <f>+'Full Database (hide)'!V42</f>
        <v>None</v>
      </c>
      <c r="M48" s="59"/>
    </row>
    <row r="49" spans="1:13" ht="29" x14ac:dyDescent="0.35">
      <c r="A49" s="67" t="str">
        <f>'Full Database (hide)'!A43</f>
        <v>PeroxySan X12</v>
      </c>
      <c r="B49" s="349" t="str">
        <f>+'Full Database (hide)'!B43</f>
        <v>Proxitane WW-12</v>
      </c>
      <c r="C49" s="142"/>
      <c r="D49" s="167" t="str">
        <f>'Full Database (hide)'!N43</f>
        <v>68660-1</v>
      </c>
      <c r="E49" s="143" t="str">
        <f>HYPERLINK('Full Database (hide)'!O43,"Label PDF")</f>
        <v>Label PDF</v>
      </c>
      <c r="F49" s="182">
        <f>'Full Database (hide)'!T43</f>
        <v>43446</v>
      </c>
      <c r="G49" s="90" t="str">
        <f>IF(ISNUMBER('Full Database (hide)'!P43),"Yes                  See Page "&amp;'Full Database (hide)'!P43,"No")</f>
        <v>No</v>
      </c>
      <c r="H49" s="124" t="str">
        <f>IF(ISNUMBER('Full Database (hide)'!Q43),"Yes                  See Page "&amp;'Full Database (hide)'!Q43,"No")</f>
        <v>Yes                  See Page 11</v>
      </c>
      <c r="I49" s="91" t="str">
        <f>IF(ISNUMBER('Full Database (hide)'!R43),"Yes                  See Page "&amp;'Full Database (hide)'!R43,"No")</f>
        <v>Yes                  See Page 12</v>
      </c>
      <c r="J49" s="316" t="str">
        <f>+'Full Database (hide)'!S43</f>
        <v>No</v>
      </c>
      <c r="K49" s="315" t="str">
        <f>'Full Database (hide)'!M43</f>
        <v>Allowed with Restrictions</v>
      </c>
      <c r="L49" s="93" t="str">
        <f>+'Full Database (hide)'!V43</f>
        <v>None</v>
      </c>
      <c r="M49" s="59"/>
    </row>
    <row r="50" spans="1:13" ht="29" x14ac:dyDescent="0.35">
      <c r="A50" s="67" t="str">
        <f>'Full Database (hide)'!A44</f>
        <v>PeroxySan X15</v>
      </c>
      <c r="B50" s="349" t="str">
        <f>+'Full Database (hide)'!B44</f>
        <v>Proxitane 15:23</v>
      </c>
      <c r="C50" s="142"/>
      <c r="D50" s="167" t="str">
        <f>'Full Database (hide)'!N44</f>
        <v>68660-12</v>
      </c>
      <c r="E50" s="143" t="str">
        <f>HYPERLINK('Full Database (hide)'!O44,"Label PDF")</f>
        <v>Label PDF</v>
      </c>
      <c r="F50" s="182">
        <f>'Full Database (hide)'!T44</f>
        <v>43391</v>
      </c>
      <c r="G50" s="90" t="str">
        <f>IF(ISNUMBER('Full Database (hide)'!P44),"Yes                  See Page "&amp;'Full Database (hide)'!P44,"No")</f>
        <v>Yes                  See Page 11</v>
      </c>
      <c r="H50" s="124" t="str">
        <f>IF(ISNUMBER('Full Database (hide)'!Q44),"Yes                  See Page "&amp;'Full Database (hide)'!Q44,"No")</f>
        <v>Yes                  See Page 20</v>
      </c>
      <c r="I50" s="91" t="str">
        <f>IF(ISNUMBER('Full Database (hide)'!R44),"Yes                  See Page "&amp;'Full Database (hide)'!R44,"No")</f>
        <v>Yes                  See Page 18</v>
      </c>
      <c r="J50" s="316" t="str">
        <f>+'Full Database (hide)'!S44</f>
        <v xml:space="preserve">For Food Contact Surfaces </v>
      </c>
      <c r="K50" s="315" t="str">
        <f>'Full Database (hide)'!M44</f>
        <v>Allowed with Restrictions</v>
      </c>
      <c r="L50" s="93" t="str">
        <f>+'Full Database (hide)'!V44</f>
        <v>None</v>
      </c>
      <c r="M50" s="59"/>
    </row>
    <row r="51" spans="1:13" ht="29" x14ac:dyDescent="0.35">
      <c r="A51" s="67" t="str">
        <f>'Full Database (hide)'!A45</f>
        <v>PeroxySan X-Plus</v>
      </c>
      <c r="B51" s="349" t="str">
        <f>+'Full Database (hide)'!B45</f>
        <v>Proxitane EQ Liquid Sanitizer</v>
      </c>
      <c r="C51" s="142"/>
      <c r="D51" s="167" t="str">
        <f>'Full Database (hide)'!N45</f>
        <v>68660-4</v>
      </c>
      <c r="E51" s="143" t="str">
        <f>HYPERLINK('Full Database (hide)'!O45,"Label PDF")</f>
        <v>Label PDF</v>
      </c>
      <c r="F51" s="182">
        <f>'Full Database (hide)'!T45</f>
        <v>43376</v>
      </c>
      <c r="G51" s="90" t="str">
        <f>IF(ISNUMBER('Full Database (hide)'!P45),"Yes                  See Page "&amp;'Full Database (hide)'!P45,"No")</f>
        <v>Yes                  See Page 7</v>
      </c>
      <c r="H51" s="124" t="str">
        <f>IF(ISNUMBER('Full Database (hide)'!Q45),"Yes                  See Page "&amp;'Full Database (hide)'!Q45,"No")</f>
        <v>Yes                  See Page 21</v>
      </c>
      <c r="I51" s="91" t="str">
        <f>IF(ISNUMBER('Full Database (hide)'!R45),"Yes                  See Page "&amp;'Full Database (hide)'!R45,"No")</f>
        <v>Yes                  See Page 20</v>
      </c>
      <c r="J51" s="316" t="str">
        <f>+'Full Database (hide)'!S45</f>
        <v xml:space="preserve">For Food Contact Surfaces </v>
      </c>
      <c r="K51" s="315" t="str">
        <f>'Full Database (hide)'!M45</f>
        <v>Allowed with Restrictions</v>
      </c>
      <c r="L51" s="93" t="str">
        <f>+'Full Database (hide)'!V45</f>
        <v>None</v>
      </c>
      <c r="M51" s="59"/>
    </row>
    <row r="52" spans="1:13" ht="43.5" x14ac:dyDescent="0.35">
      <c r="A52" s="67" t="str">
        <f>'Full Database (hide)'!A46</f>
        <v>PPG 70 CAL Hypo Granules</v>
      </c>
      <c r="B52" s="349" t="str">
        <f>+'Full Database (hide)'!B46</f>
        <v>Zappit 73
Induclor 70
Incredipool 73</v>
      </c>
      <c r="C52" s="142"/>
      <c r="D52" s="167" t="str">
        <f>'Full Database (hide)'!N46</f>
        <v xml:space="preserve"> 748-296 </v>
      </c>
      <c r="E52" s="143" t="str">
        <f>HYPERLINK('Full Database (hide)'!O46,"Label PDF")</f>
        <v>Label PDF</v>
      </c>
      <c r="F52" s="182">
        <f>'Full Database (hide)'!T46</f>
        <v>42102</v>
      </c>
      <c r="G52" s="90" t="str">
        <f>IF(ISNUMBER('Full Database (hide)'!P46),"Yes                  See Page "&amp;'Full Database (hide)'!P46,"No")</f>
        <v>Yes                  See Page 14</v>
      </c>
      <c r="H52" s="124" t="str">
        <f>IF(ISNUMBER('Full Database (hide)'!Q46),"Yes                  See Page "&amp;'Full Database (hide)'!Q46,"No")</f>
        <v>Yes                  See Page 21</v>
      </c>
      <c r="I52" s="91" t="str">
        <f>IF(ISNUMBER('Full Database (hide)'!R46),"Yes                  See Page "&amp;'Full Database (hide)'!R46,"No")</f>
        <v>Yes                  See Page 27</v>
      </c>
      <c r="J52" s="316" t="str">
        <f>+'Full Database (hide)'!S46</f>
        <v>No</v>
      </c>
      <c r="K52" s="315" t="str">
        <f>'Full Database (hide)'!M46</f>
        <v>Not listed</v>
      </c>
      <c r="L52" s="93" t="str">
        <f>+'Full Database (hide)'!V46</f>
        <v>None</v>
      </c>
      <c r="M52" s="59"/>
    </row>
    <row r="53" spans="1:13" ht="29" x14ac:dyDescent="0.35">
      <c r="A53" s="67" t="str">
        <f>'Full Database (hide)'!A47</f>
        <v xml:space="preserve">Pro-san L </v>
      </c>
      <c r="B53" s="349" t="str">
        <f>+'Full Database (hide)'!B47</f>
        <v>N/A</v>
      </c>
      <c r="C53" s="142"/>
      <c r="D53" s="167" t="str">
        <f>'Full Database (hide)'!N47</f>
        <v>71094-2</v>
      </c>
      <c r="E53" s="143" t="str">
        <f>HYPERLINK('Full Database (hide)'!O47,"Label PDF")</f>
        <v>Label PDF</v>
      </c>
      <c r="F53" s="182">
        <f>'Full Database (hide)'!T47</f>
        <v>42804</v>
      </c>
      <c r="G53" s="90" t="str">
        <f>IF(ISNUMBER('Full Database (hide)'!P47),"Yes                  See Page "&amp;'Full Database (hide)'!P47,"No")</f>
        <v>Yes                  See Page 4</v>
      </c>
      <c r="H53" s="124" t="str">
        <f>IF(ISNUMBER('Full Database (hide)'!Q47),"Yes                  See Page "&amp;'Full Database (hide)'!Q47,"No")</f>
        <v>Yes                  See Page 4</v>
      </c>
      <c r="I53" s="91" t="str">
        <f>IF(ISNUMBER('Full Database (hide)'!R47),"Yes                  See Page "&amp;'Full Database (hide)'!R47,"No")</f>
        <v>No</v>
      </c>
      <c r="J53" s="316" t="str">
        <f>+'Full Database (hide)'!S47</f>
        <v>For Food Contact Surfaces</v>
      </c>
      <c r="K53" s="315" t="str">
        <f>'Full Database (hide)'!M47</f>
        <v>Not listed</v>
      </c>
      <c r="L53" s="93" t="str">
        <f>+'Full Database (hide)'!V47</f>
        <v>None</v>
      </c>
      <c r="M53" s="59"/>
    </row>
    <row r="54" spans="1:13" ht="159.5" x14ac:dyDescent="0.35">
      <c r="A54" s="67" t="str">
        <f>'Full Database (hide)'!A48</f>
        <v>Puma</v>
      </c>
      <c r="B54" s="349" t="str">
        <f>+'Full Database (hide)'!B48</f>
        <v>Concentrated Clorox Germicidal Bleach1
Clorox Germicidal Bleach2
Clorox Regular-Bleach1
Clorox Multi-Purpose Bleach1
Concentrated Clorox Multi-purpose Bleach1
Clorox Disinfecting Bleach1
Concentrated Clorox Disinfecting Bleach1
Concentrated Clorox Regular-Bleach</v>
      </c>
      <c r="C54" s="142"/>
      <c r="D54" s="167" t="str">
        <f>'Full Database (hide)'!N48</f>
        <v>5813-100</v>
      </c>
      <c r="E54" s="143" t="str">
        <f>HYPERLINK('Full Database (hide)'!O48,"Label PDF")</f>
        <v>Label PDF</v>
      </c>
      <c r="F54" s="182">
        <f>'Full Database (hide)'!T48</f>
        <v>43077</v>
      </c>
      <c r="G54" s="90" t="str">
        <f>IF(ISNUMBER('Full Database (hide)'!P48),"Yes                  See Page "&amp;'Full Database (hide)'!P48,"No")</f>
        <v>Yes                  See Page 15</v>
      </c>
      <c r="H54" s="124" t="str">
        <f>IF(ISNUMBER('Full Database (hide)'!Q48),"Yes                  See Page "&amp;'Full Database (hide)'!Q48,"No")</f>
        <v>Yes                  See Page 15</v>
      </c>
      <c r="I54" s="91" t="str">
        <f>IF(ISNUMBER('Full Database (hide)'!R48),"Yes                  See Page "&amp;'Full Database (hide)'!R48,"No")</f>
        <v>No</v>
      </c>
      <c r="J54" s="316" t="str">
        <f>+'Full Database (hide)'!S48</f>
        <v>For Food Contact Surfaces</v>
      </c>
      <c r="K54" s="315" t="str">
        <f>'Full Database (hide)'!M48</f>
        <v>Not listed</v>
      </c>
      <c r="L54" s="93" t="str">
        <f>+'Full Database (hide)'!V48</f>
        <v>None</v>
      </c>
      <c r="M54" s="59"/>
    </row>
    <row r="55" spans="1:13" ht="101.5" x14ac:dyDescent="0.35">
      <c r="A55" s="67" t="str">
        <f>'Full Database (hide)'!A49</f>
        <v>Pure Bright Germicidal Ultra Bleach</v>
      </c>
      <c r="B55" s="349" t="str">
        <f>+'Full Database (hide)'!B49</f>
        <v>Hi-Lex Ultra Bleach
Red Max Germicidal Bleach
Germicidal Bleach
Bleach Regular
Pure Power Regular Bleach
Top Job Bleach
Hi-Lex Bleach Regular Scent</v>
      </c>
      <c r="C55" s="142"/>
      <c r="D55" s="167" t="str">
        <f>'Full Database (hide)'!N49</f>
        <v>70271-13</v>
      </c>
      <c r="E55" s="143" t="str">
        <f>HYPERLINK('Full Database (hide)'!O49,"Label PDF")</f>
        <v>Label PDF</v>
      </c>
      <c r="F55" s="182">
        <f>'Full Database (hide)'!T49</f>
        <v>42620</v>
      </c>
      <c r="G55" s="90" t="str">
        <f>IF(ISNUMBER('Full Database (hide)'!P49),"Yes                  See Page "&amp;'Full Database (hide)'!P49,"No")</f>
        <v>Yes                  See Page 20</v>
      </c>
      <c r="H55" s="124" t="str">
        <f>IF(ISNUMBER('Full Database (hide)'!Q49),"Yes                  See Page "&amp;'Full Database (hide)'!Q49,"No")</f>
        <v>Yes                  See Page 24</v>
      </c>
      <c r="I55" s="91" t="str">
        <f>IF(ISNUMBER('Full Database (hide)'!R49),"Yes                  See Page "&amp;'Full Database (hide)'!R49,"No")</f>
        <v>No</v>
      </c>
      <c r="J55" s="316" t="str">
        <f>+'Full Database (hide)'!S49</f>
        <v>For Food Contact Surfaces</v>
      </c>
      <c r="K55" s="315" t="str">
        <f>'Full Database (hide)'!M49</f>
        <v>Not listed</v>
      </c>
      <c r="L55" s="93" t="str">
        <f>+'Full Database (hide)'!V49</f>
        <v>None</v>
      </c>
      <c r="M55" s="59"/>
    </row>
    <row r="56" spans="1:13" ht="43.5" x14ac:dyDescent="0.35">
      <c r="A56" s="67" t="str">
        <f>'Full Database (hide)'!A50</f>
        <v>Re-Ox</v>
      </c>
      <c r="B56" s="349" t="str">
        <f>+'Full Database (hide)'!B50</f>
        <v>Re-Ox Deposit Control Disinfectant
Clearitas 350
Clearitas 450</v>
      </c>
      <c r="C56" s="142"/>
      <c r="D56" s="167" t="str">
        <f>'Full Database (hide)'!N50</f>
        <v>87437-1</v>
      </c>
      <c r="E56" s="143" t="str">
        <f>HYPERLINK('Full Database (hide)'!O50,"Label PDF")</f>
        <v>Label PDF</v>
      </c>
      <c r="F56" s="182">
        <f>'Full Database (hide)'!T50</f>
        <v>41857</v>
      </c>
      <c r="G56" s="90" t="str">
        <f>IF(ISNUMBER('Full Database (hide)'!P50),"Yes                  See Page "&amp;'Full Database (hide)'!P50,"No")</f>
        <v>Yes                  See Page 4</v>
      </c>
      <c r="H56" s="124" t="str">
        <f>IF(ISNUMBER('Full Database (hide)'!Q50),"Yes                  See Page "&amp;'Full Database (hide)'!Q50,"No")</f>
        <v>Yes                  See Page 4</v>
      </c>
      <c r="I56" s="124" t="str">
        <f>IF(ISNUMBER('Full Database (hide)'!R50),"Yes                  See Page "&amp;'Full Database (hide)'!R50,"No")</f>
        <v>No</v>
      </c>
      <c r="J56" s="316" t="str">
        <f>+'Full Database (hide)'!S50</f>
        <v>For Food Contact Surfaces</v>
      </c>
      <c r="K56" s="315" t="str">
        <f>'Full Database (hide)'!M50</f>
        <v>Not listed</v>
      </c>
      <c r="L56" s="93" t="str">
        <f>+'Full Database (hide)'!V50</f>
        <v>None</v>
      </c>
      <c r="M56" s="59"/>
    </row>
    <row r="57" spans="1:13" ht="29" x14ac:dyDescent="0.35">
      <c r="A57" s="67" t="str">
        <f>'Full Database (hide)'!A51</f>
        <v>SaniDate 12.0</v>
      </c>
      <c r="B57" s="349" t="str">
        <f>+'Full Database (hide)'!B51</f>
        <v>N/A</v>
      </c>
      <c r="C57" s="142"/>
      <c r="D57" s="167" t="str">
        <f>'Full Database (hide)'!N51</f>
        <v>70299-18</v>
      </c>
      <c r="E57" s="143" t="str">
        <f>HYPERLINK('Full Database (hide)'!O51,"Label PDF")</f>
        <v>Label PDF</v>
      </c>
      <c r="F57" s="182">
        <f>'Full Database (hide)'!T51</f>
        <v>43061</v>
      </c>
      <c r="G57" s="90" t="str">
        <f>IF(ISNUMBER('Full Database (hide)'!P51),"Yes                  See Page "&amp;'Full Database (hide)'!P51,"No")</f>
        <v>No</v>
      </c>
      <c r="H57" s="124" t="str">
        <f>IF(ISNUMBER('Full Database (hide)'!Q51),"Yes                  See Page "&amp;'Full Database (hide)'!Q51,"No")</f>
        <v>Yes                  See Page 5</v>
      </c>
      <c r="I57" s="124" t="str">
        <f>IF(ISNUMBER('Full Database (hide)'!R51),"Yes                  See Page "&amp;'Full Database (hide)'!R51,"No")</f>
        <v>Yes                  See Page 10</v>
      </c>
      <c r="J57" s="316" t="str">
        <f>+'Full Database (hide)'!S51</f>
        <v>No</v>
      </c>
      <c r="K57" s="315" t="str">
        <f>'Full Database (hide)'!M51</f>
        <v>Allowed with restrictions</v>
      </c>
      <c r="L57" s="93" t="str">
        <f>+'Full Database (hide)'!V51</f>
        <v>None</v>
      </c>
      <c r="M57" s="59"/>
    </row>
    <row r="58" spans="1:13" ht="58" x14ac:dyDescent="0.35">
      <c r="A58" s="67" t="str">
        <f>'Full Database (hide)'!A52</f>
        <v>SaniDate 15.0</v>
      </c>
      <c r="B58" s="349" t="str">
        <f>+'Full Database (hide)'!B52</f>
        <v>N/A</v>
      </c>
      <c r="C58" s="142"/>
      <c r="D58" s="167" t="str">
        <f>'Full Database (hide)'!N52</f>
        <v>70299-26</v>
      </c>
      <c r="E58" s="143" t="str">
        <f>HYPERLINK('Full Database (hide)'!O52,"Label PDF")</f>
        <v>Label PDF</v>
      </c>
      <c r="F58" s="182">
        <f>'Full Database (hide)'!T52</f>
        <v>43227</v>
      </c>
      <c r="G58" s="90" t="str">
        <f>IF(ISNUMBER('Full Database (hide)'!P52),"Yes                  See Page "&amp;'Full Database (hide)'!P52,"No")</f>
        <v>Yes                  See Page 6</v>
      </c>
      <c r="H58" s="124" t="str">
        <f>IF(ISNUMBER('Full Database (hide)'!Q52),"Yes                  See Page "&amp;'Full Database (hide)'!Q52,"No")</f>
        <v>Yes                  See Page 4</v>
      </c>
      <c r="I58" s="124" t="str">
        <f>IF(ISNUMBER('Full Database (hide)'!R52),"Yes                  See Page "&amp;'Full Database (hide)'!R52,"No")</f>
        <v>No</v>
      </c>
      <c r="J58" s="316" t="str">
        <f>+'Full Database (hide)'!S52</f>
        <v>For Both Food Contact Surfaces and Fruits and Vegetables</v>
      </c>
      <c r="K58" s="315" t="str">
        <f>'Full Database (hide)'!M52</f>
        <v>Allowed with restrictions</v>
      </c>
      <c r="L58" s="93" t="str">
        <f>+'Full Database (hide)'!V52</f>
        <v>None</v>
      </c>
      <c r="M58" s="59"/>
    </row>
    <row r="59" spans="1:13" ht="29" x14ac:dyDescent="0.35">
      <c r="A59" s="67" t="str">
        <f>'Full Database (hide)'!A53</f>
        <v>SaniDate 5.0</v>
      </c>
      <c r="B59" s="349" t="str">
        <f>+'Full Database (hide)'!B53</f>
        <v>N/A</v>
      </c>
      <c r="C59" s="142"/>
      <c r="D59" s="167" t="str">
        <f>'Full Database (hide)'!N53</f>
        <v>70299-19</v>
      </c>
      <c r="E59" s="143" t="str">
        <f>HYPERLINK('Full Database (hide)'!O53,"Label PDF")</f>
        <v>Label PDF</v>
      </c>
      <c r="F59" s="182">
        <f>'Full Database (hide)'!T53</f>
        <v>43552</v>
      </c>
      <c r="G59" s="90" t="str">
        <f>IF(ISNUMBER('Full Database (hide)'!P53),"Yes                  See Page "&amp;'Full Database (hide)'!P53,"No")</f>
        <v>Yes                  See Page 12</v>
      </c>
      <c r="H59" s="124" t="str">
        <f>IF(ISNUMBER('Full Database (hide)'!Q53),"Yes                  See Page "&amp;'Full Database (hide)'!Q53,"No")</f>
        <v>Yes                  See Page 22</v>
      </c>
      <c r="I59" s="124" t="str">
        <f>IF(ISNUMBER('Full Database (hide)'!R53),"Yes                  See Page "&amp;'Full Database (hide)'!R53,"No")</f>
        <v>Yes                  See Page 25</v>
      </c>
      <c r="J59" s="316" t="str">
        <f>+'Full Database (hide)'!S53</f>
        <v>For Food Contact Surfaces</v>
      </c>
      <c r="K59" s="315" t="str">
        <f>'Full Database (hide)'!M53</f>
        <v>Allowed with restrictions</v>
      </c>
      <c r="L59" s="93" t="str">
        <f>+'Full Database (hide)'!V53</f>
        <v>None</v>
      </c>
      <c r="M59" s="59"/>
    </row>
    <row r="60" spans="1:13" ht="29" x14ac:dyDescent="0.35">
      <c r="A60" s="67" t="str">
        <f>'Full Database (hide)'!A54</f>
        <v xml:space="preserve">SaniDate Ready to Use </v>
      </c>
      <c r="B60" s="349" t="str">
        <f>+'Full Database (hide)'!B54</f>
        <v>N/A</v>
      </c>
      <c r="C60" s="142"/>
      <c r="D60" s="167" t="str">
        <f>'Full Database (hide)'!N54</f>
        <v>70299-9</v>
      </c>
      <c r="E60" s="143" t="str">
        <f>HYPERLINK('Full Database (hide)'!O54,"Label PDF")</f>
        <v>Label PDF</v>
      </c>
      <c r="F60" s="182">
        <f>'Full Database (hide)'!T54</f>
        <v>42405</v>
      </c>
      <c r="G60" s="90" t="str">
        <f>IF(ISNUMBER('Full Database (hide)'!P54),"Yes                  See Page "&amp;'Full Database (hide)'!P54,"No")</f>
        <v>Yes                  See Page 4</v>
      </c>
      <c r="H60" s="124" t="str">
        <f>IF(ISNUMBER('Full Database (hide)'!Q54),"Yes                  See Page "&amp;'Full Database (hide)'!Q54,"No")</f>
        <v>Yes                  See Page 4</v>
      </c>
      <c r="I60" s="124" t="str">
        <f>IF(ISNUMBER('Full Database (hide)'!R54),"Yes                  See Page "&amp;'Full Database (hide)'!R54,"No")</f>
        <v>No</v>
      </c>
      <c r="J60" s="316" t="str">
        <f>+'Full Database (hide)'!S54</f>
        <v>For Food Contact Surfaces</v>
      </c>
      <c r="K60" s="315" t="str">
        <f>'Full Database (hide)'!M54</f>
        <v>Not listed</v>
      </c>
      <c r="L60" s="93" t="str">
        <f>+'Full Database (hide)'!V54</f>
        <v>None</v>
      </c>
      <c r="M60" s="59"/>
    </row>
    <row r="61" spans="1:13" ht="43.5" x14ac:dyDescent="0.35">
      <c r="A61" s="67" t="str">
        <f>'Full Database (hide)'!A55</f>
        <v>Selectrocide 2L500</v>
      </c>
      <c r="B61" s="349" t="str">
        <f>+'Full Database (hide)'!B55</f>
        <v>Selective Micro Clean-Alpha
Selectrocide Pouch 200 MG Abridged
Clo2bber 100 Abridged</v>
      </c>
      <c r="C61" s="142"/>
      <c r="D61" s="167" t="str">
        <f>'Full Database (hide)'!N55</f>
        <v>74986-4</v>
      </c>
      <c r="E61" s="143" t="str">
        <f>HYPERLINK('Full Database (hide)'!O55,"Label PDF")</f>
        <v>Label PDF</v>
      </c>
      <c r="F61" s="182">
        <f>'Full Database (hide)'!T55</f>
        <v>42905</v>
      </c>
      <c r="G61" s="90" t="str">
        <f>IF(ISNUMBER('Full Database (hide)'!P55),"Yes                  See Page "&amp;'Full Database (hide)'!P55,"No")</f>
        <v>Yes                  See Page 18</v>
      </c>
      <c r="H61" s="124" t="str">
        <f>IF(ISNUMBER('Full Database (hide)'!Q55),"Yes                  See Page "&amp;'Full Database (hide)'!Q55,"No")</f>
        <v>Yes                  See Page 56</v>
      </c>
      <c r="I61" s="124" t="str">
        <f>IF(ISNUMBER('Full Database (hide)'!R55),"Yes                  See Page "&amp;'Full Database (hide)'!R55,"No")</f>
        <v>Yes                  See Page 18</v>
      </c>
      <c r="J61" s="316" t="str">
        <f>+'Full Database (hide)'!S55</f>
        <v>For Food Contact Surfaces</v>
      </c>
      <c r="K61" s="315" t="str">
        <f>'Full Database (hide)'!M55</f>
        <v>Allowed with restrictions</v>
      </c>
      <c r="L61" s="93" t="str">
        <f>+'Full Database (hide)'!V55</f>
        <v>None</v>
      </c>
      <c r="M61" s="59"/>
    </row>
    <row r="62" spans="1:13" ht="58" x14ac:dyDescent="0.35">
      <c r="A62" s="67" t="str">
        <f>'Full Database (hide)'!A56</f>
        <v>Selectrocide 5G</v>
      </c>
      <c r="B62" s="349" t="str">
        <f>+'Full Database (hide)'!B56</f>
        <v>Selectrocide 12G
Selectrocide 750MG
Selectrocide 1G
Selectrofresh 12G Food Processing</v>
      </c>
      <c r="C62" s="142"/>
      <c r="D62" s="167" t="str">
        <f>'Full Database (hide)'!N56</f>
        <v>74986-5</v>
      </c>
      <c r="E62" s="143" t="str">
        <f>HYPERLINK('Full Database (hide)'!O56,"Label PDF")</f>
        <v>Label PDF</v>
      </c>
      <c r="F62" s="182">
        <f>'Full Database (hide)'!T56</f>
        <v>42940</v>
      </c>
      <c r="G62" s="90" t="str">
        <f>IF(ISNUMBER('Full Database (hide)'!P56),"Yes                  See Page "&amp;'Full Database (hide)'!P56,"No")</f>
        <v>Yes                  See Page 17</v>
      </c>
      <c r="H62" s="124" t="str">
        <f>IF(ISNUMBER('Full Database (hide)'!Q56),"Yes                  See Page "&amp;'Full Database (hide)'!Q56,"No")</f>
        <v>Yes                  See Page 75</v>
      </c>
      <c r="I62" s="124" t="str">
        <f>IF(ISNUMBER('Full Database (hide)'!R56),"Yes                  See Page "&amp;'Full Database (hide)'!R56,"No")</f>
        <v>Yes                  See Page 66</v>
      </c>
      <c r="J62" s="316" t="str">
        <f>+'Full Database (hide)'!S56</f>
        <v>For Food Contact Surfaces</v>
      </c>
      <c r="K62" s="315" t="str">
        <f>'Full Database (hide)'!M56</f>
        <v>Allowed with restrictions</v>
      </c>
      <c r="L62" s="93" t="str">
        <f>+'Full Database (hide)'!V56</f>
        <v>None</v>
      </c>
      <c r="M62" s="59"/>
    </row>
    <row r="63" spans="1:13" ht="29" x14ac:dyDescent="0.35">
      <c r="A63" s="67" t="str">
        <f>'Full Database (hide)'!A57</f>
        <v>Sno-Glo Bleach</v>
      </c>
      <c r="B63" s="349" t="str">
        <f>+'Full Database (hide)'!B57</f>
        <v>N/A</v>
      </c>
      <c r="C63" s="142"/>
      <c r="D63" s="167" t="str">
        <f>'Full Database (hide)'!N57</f>
        <v>6785-20002</v>
      </c>
      <c r="E63" s="143" t="str">
        <f>HYPERLINK('Full Database (hide)'!O57,"Label PDF")</f>
        <v>Label PDF</v>
      </c>
      <c r="F63" s="182">
        <f>'Full Database (hide)'!T57</f>
        <v>40983</v>
      </c>
      <c r="G63" s="90" t="str">
        <f>IF(ISNUMBER('Full Database (hide)'!P57),"Yes                  See Page "&amp;'Full Database (hide)'!P57,"No")</f>
        <v>Yes                  See Page 7</v>
      </c>
      <c r="H63" s="124" t="str">
        <f>IF(ISNUMBER('Full Database (hide)'!Q57),"Yes                  See Page "&amp;'Full Database (hide)'!Q57,"No")</f>
        <v>Yes                  See Page 11</v>
      </c>
      <c r="I63" s="91" t="str">
        <f>IF(ISNUMBER('Full Database (hide)'!R57),"Yes                  See Page "&amp;'Full Database (hide)'!R57,"No")</f>
        <v>No</v>
      </c>
      <c r="J63" s="316" t="str">
        <f>+'Full Database (hide)'!S57</f>
        <v>No</v>
      </c>
      <c r="K63" s="315" t="str">
        <f>'Full Database (hide)'!M57</f>
        <v>Not listed</v>
      </c>
      <c r="L63" s="93" t="str">
        <f>+'Full Database (hide)'!V57</f>
        <v>None</v>
      </c>
      <c r="M63" s="59"/>
    </row>
    <row r="64" spans="1:13" ht="43.5" x14ac:dyDescent="0.35">
      <c r="A64" s="67" t="str">
        <f>'Full Database (hide)'!A58</f>
        <v>Sodium Hypochlorite 12.5%</v>
      </c>
      <c r="B64" s="349" t="str">
        <f>+'Full Database (hide)'!B58</f>
        <v>Sodium Hypochlorite 15%
Chlorine Sanitizer FP-33
Sani-I-King No. 451</v>
      </c>
      <c r="C64" s="142"/>
      <c r="D64" s="167" t="str">
        <f>'Full Database (hide)'!N58</f>
        <v>2686-20001</v>
      </c>
      <c r="E64" s="143" t="str">
        <f>HYPERLINK('Full Database (hide)'!O58,"Label PDF")</f>
        <v>Label PDF</v>
      </c>
      <c r="F64" s="182">
        <f>'Full Database (hide)'!T58</f>
        <v>41051</v>
      </c>
      <c r="G64" s="90" t="str">
        <f>IF(ISNUMBER('Full Database (hide)'!P58),"Yes                  See Page "&amp;'Full Database (hide)'!P58,"No")</f>
        <v>Yes                  See Page 15</v>
      </c>
      <c r="H64" s="124" t="str">
        <f>IF(ISNUMBER('Full Database (hide)'!Q58),"Yes                  See Page "&amp;'Full Database (hide)'!Q58,"No*")</f>
        <v>Yes                  See Page 12</v>
      </c>
      <c r="I64" s="91" t="str">
        <f>IF(ISNUMBER('Full Database (hide)'!R58),"Yes                  See Page "&amp;'Full Database (hide)'!R58,"No")</f>
        <v>No</v>
      </c>
      <c r="J64" s="316" t="str">
        <f>+'Full Database (hide)'!S58</f>
        <v>No</v>
      </c>
      <c r="K64" s="315" t="str">
        <f>'Full Database (hide)'!M58</f>
        <v>Not listed</v>
      </c>
      <c r="L64" s="93" t="str">
        <f>+'Full Database (hide)'!V58</f>
        <v>None</v>
      </c>
      <c r="M64" s="59"/>
    </row>
    <row r="65" spans="1:13" ht="58" x14ac:dyDescent="0.35">
      <c r="A65" s="67" t="str">
        <f>'Full Database (hide)'!A59</f>
        <v>Sodium Hypochlorite 12.5%</v>
      </c>
      <c r="B65" s="349" t="str">
        <f>+'Full Database (hide)'!B59</f>
        <v>Pool Chlor
Pro Chlor 12.5
Chlorsan
Chlorsan 125</v>
      </c>
      <c r="C65" s="142"/>
      <c r="D65" s="167" t="str">
        <f>'Full Database (hide)'!N59</f>
        <v>7151-20001</v>
      </c>
      <c r="E65" s="143" t="str">
        <f>HYPERLINK('Full Database (hide)'!O59,"Label PDF")</f>
        <v>Label PDF</v>
      </c>
      <c r="F65" s="182">
        <f>'Full Database (hide)'!T59</f>
        <v>42326</v>
      </c>
      <c r="G65" s="90" t="str">
        <f>IF(ISNUMBER('Full Database (hide)'!P59),"Yes                  See Page "&amp;'Full Database (hide)'!P59,"No")</f>
        <v>Yes                  See Page 6</v>
      </c>
      <c r="H65" s="124" t="str">
        <f>IF(ISNUMBER('Full Database (hide)'!Q59),"Yes                  See Page "&amp;'Full Database (hide)'!Q59,"No")</f>
        <v>Yes                  See Page 13</v>
      </c>
      <c r="I65" s="91" t="str">
        <f>IF(ISNUMBER('Full Database (hide)'!R59),"Yes                  See Page "&amp;'Full Database (hide)'!R59,"No")</f>
        <v>Yes                  See Page 16</v>
      </c>
      <c r="J65" s="316" t="str">
        <f>+'Full Database (hide)'!S59</f>
        <v>No</v>
      </c>
      <c r="K65" s="315" t="str">
        <f>'Full Database (hide)'!M59</f>
        <v>Not listed</v>
      </c>
      <c r="L65" s="93" t="str">
        <f>+'Full Database (hide)'!V59</f>
        <v>None</v>
      </c>
      <c r="M65" s="59"/>
    </row>
    <row r="66" spans="1:13" ht="29" x14ac:dyDescent="0.35">
      <c r="A66" s="67" t="str">
        <f>'Full Database (hide)'!A60</f>
        <v>Sodium Hypochlorite Solution</v>
      </c>
      <c r="B66" s="349" t="str">
        <f>+'Full Database (hide)'!B60</f>
        <v xml:space="preserve">N/A </v>
      </c>
      <c r="C66" s="142"/>
      <c r="D66" s="167" t="str">
        <f>'Full Database (hide)'!N60</f>
        <v>33981-20001</v>
      </c>
      <c r="E66" s="143" t="str">
        <f>HYPERLINK('Full Database (hide)'!O60,"Label PDF")</f>
        <v>Label PDF</v>
      </c>
      <c r="F66" s="182">
        <f>'Full Database (hide)'!T60</f>
        <v>41695</v>
      </c>
      <c r="G66" s="90" t="str">
        <f>IF(ISNUMBER('Full Database (hide)'!P60),"Yes                  See Page "&amp;'Full Database (hide)'!P60,"No")</f>
        <v>Yes                  See Page 5</v>
      </c>
      <c r="H66" s="124" t="str">
        <f>IF(ISNUMBER('Full Database (hide)'!Q60),"Yes                  See Page "&amp;'Full Database (hide)'!Q60,"No*")</f>
        <v>Yes                  See Page 11</v>
      </c>
      <c r="I66" s="91" t="str">
        <f>IF(ISNUMBER('Full Database (hide)'!R60),"Yes                  See Page "&amp;'Full Database (hide)'!R60,"No")</f>
        <v>No</v>
      </c>
      <c r="J66" s="316" t="str">
        <f>+'Full Database (hide)'!S60</f>
        <v>No</v>
      </c>
      <c r="K66" s="315" t="str">
        <f>'Full Database (hide)'!M60</f>
        <v>Not listed</v>
      </c>
      <c r="L66" s="93" t="str">
        <f>+'Full Database (hide)'!V60</f>
        <v>None</v>
      </c>
      <c r="M66" s="59"/>
    </row>
    <row r="67" spans="1:13" ht="29" x14ac:dyDescent="0.35">
      <c r="A67" s="67" t="str">
        <f>'Full Database (hide)'!A61</f>
        <v>Sodium Hypochlorite Solution 10%</v>
      </c>
      <c r="B67" s="349" t="str">
        <f>+'Full Database (hide)'!B61</f>
        <v>N/A</v>
      </c>
      <c r="C67" s="142"/>
      <c r="D67" s="167" t="str">
        <f>'Full Database (hide)'!N61</f>
        <v>33981-20002</v>
      </c>
      <c r="E67" s="143" t="str">
        <f>HYPERLINK('Full Database (hide)'!O61,"Label PDF")</f>
        <v>Label PDF</v>
      </c>
      <c r="F67" s="182">
        <f>'Full Database (hide)'!T61</f>
        <v>41695</v>
      </c>
      <c r="G67" s="90" t="str">
        <f>IF(ISNUMBER('Full Database (hide)'!P61),"Yes                  See Page "&amp;'Full Database (hide)'!P61,"No")</f>
        <v>Yes                  See Page 5</v>
      </c>
      <c r="H67" s="124" t="str">
        <f>IF(ISNUMBER('Full Database (hide)'!Q61),"Yes                  See Page "&amp;'Full Database (hide)'!Q61,"No")</f>
        <v>Yes                  See Page 11</v>
      </c>
      <c r="I67" s="91" t="str">
        <f>IF(ISNUMBER('Full Database (hide)'!R61),"Yes                  See Page "&amp;'Full Database (hide)'!R61,"No")</f>
        <v>No</v>
      </c>
      <c r="J67" s="316" t="str">
        <f>+'Full Database (hide)'!S61</f>
        <v>No</v>
      </c>
      <c r="K67" s="315" t="str">
        <f>'Full Database (hide)'!M61</f>
        <v>Not listed</v>
      </c>
      <c r="L67" s="93" t="str">
        <f>+'Full Database (hide)'!V61</f>
        <v>None</v>
      </c>
      <c r="M67" s="59"/>
    </row>
    <row r="68" spans="1:13" ht="87" x14ac:dyDescent="0.35">
      <c r="A68" s="67" t="str">
        <f>'Full Database (hide)'!A62</f>
        <v>Ster-Bac</v>
      </c>
      <c r="B68" s="349" t="str">
        <f>+'Full Database (hide)'!B62</f>
        <v>Market Guard Quat Sanitizer
Tex Stat
Flex Pak Quat Sanitizer
Oasis Compac Quat Sanitizer
Oasis 144 Quat Sanitizer
Keyston Food Contact Surface Sanitizer</v>
      </c>
      <c r="C68" s="142"/>
      <c r="D68" s="167" t="str">
        <f>'Full Database (hide)'!N62</f>
        <v>1677-43</v>
      </c>
      <c r="E68" s="143" t="str">
        <f>HYPERLINK('Full Database (hide)'!O62,"Label PDF")</f>
        <v>Label PDF</v>
      </c>
      <c r="F68" s="182">
        <f>'Full Database (hide)'!T62</f>
        <v>42457</v>
      </c>
      <c r="G68" s="90" t="str">
        <f>IF(ISNUMBER('Full Database (hide)'!P62),"Yes                  See Page "&amp;'Full Database (hide)'!P62,"No")</f>
        <v>Yes                  See Page 4</v>
      </c>
      <c r="H68" s="124" t="str">
        <f>IF(ISNUMBER('Full Database (hide)'!Q62),"Yes                  See Page "&amp;'Full Database (hide)'!Q62,"No")</f>
        <v>No</v>
      </c>
      <c r="I68" s="91" t="str">
        <f>IF(ISNUMBER('Full Database (hide)'!R62),"Yes                  See Page "&amp;'Full Database (hide)'!R62,"No")</f>
        <v>No</v>
      </c>
      <c r="J68" s="316" t="str">
        <f>+'Full Database (hide)'!S62</f>
        <v>For Food Contact Surfaces</v>
      </c>
      <c r="K68" s="315" t="str">
        <f>'Full Database (hide)'!M62</f>
        <v>Not listed</v>
      </c>
      <c r="L68" s="93" t="str">
        <f>+'Full Database (hide)'!V62</f>
        <v>None</v>
      </c>
      <c r="M68" s="59"/>
    </row>
    <row r="69" spans="1:13" ht="29" x14ac:dyDescent="0.35">
      <c r="A69" s="67" t="str">
        <f>'Full Database (hide)'!A63</f>
        <v>StorOx 2.0</v>
      </c>
      <c r="B69" s="349" t="str">
        <f>+'Full Database (hide)'!B63</f>
        <v>N/A</v>
      </c>
      <c r="C69" s="142"/>
      <c r="D69" s="167" t="str">
        <f>'Full Database (hide)'!N63</f>
        <v>70299-7</v>
      </c>
      <c r="E69" s="143" t="str">
        <f>HYPERLINK('Full Database (hide)'!O63,"Label PDF")</f>
        <v>Label PDF</v>
      </c>
      <c r="F69" s="182">
        <f>'Full Database (hide)'!T63</f>
        <v>42922</v>
      </c>
      <c r="G69" s="90" t="str">
        <f>IF(ISNUMBER('Full Database (hide)'!P63),"Yes                  See Page "&amp;'Full Database (hide)'!P63,"No")</f>
        <v>Yes                  See Page 11</v>
      </c>
      <c r="H69" s="124" t="str">
        <f>IF(ISNUMBER('Full Database (hide)'!Q63),"Yes                  See Page "&amp;'Full Database (hide)'!Q63,"No")</f>
        <v>Yes                  See Page 14</v>
      </c>
      <c r="I69" s="91" t="str">
        <f>IF(ISNUMBER('Full Database (hide)'!R63),"Yes                  See Page "&amp;'Full Database (hide)'!R63,"No")</f>
        <v>Yes                  See Page 17</v>
      </c>
      <c r="J69" s="316" t="str">
        <f>+'Full Database (hide)'!S63</f>
        <v>For Food Contact Surfaces</v>
      </c>
      <c r="K69" s="315" t="str">
        <f>'Full Database (hide)'!M63</f>
        <v>Allowed</v>
      </c>
      <c r="L69" s="93" t="str">
        <f>+'Full Database (hide)'!V63</f>
        <v>None</v>
      </c>
      <c r="M69" s="59"/>
    </row>
    <row r="70" spans="1:13" ht="43.5" x14ac:dyDescent="0.35">
      <c r="A70" s="67" t="str">
        <f>'Full Database (hide)'!A64</f>
        <v>Surchlor</v>
      </c>
      <c r="B70" s="349" t="str">
        <f>+'Full Database (hide)'!B64</f>
        <v>Sur-shock
Elements Liquid Shock - 12.5% Sodium Hypochlorite</v>
      </c>
      <c r="C70" s="142"/>
      <c r="D70" s="167" t="str">
        <f>'Full Database (hide)'!N64</f>
        <v>9359-2</v>
      </c>
      <c r="E70" s="143" t="str">
        <f>HYPERLINK('Full Database (hide)'!O64,"Label PDF")</f>
        <v>Label PDF</v>
      </c>
      <c r="F70" s="182">
        <f>'Full Database (hide)'!T64</f>
        <v>42783</v>
      </c>
      <c r="G70" s="90" t="str">
        <f>IF(ISNUMBER('Full Database (hide)'!P64),"Yes                  See Page "&amp;'Full Database (hide)'!P64,"No")</f>
        <v>Yes                  See Page 2</v>
      </c>
      <c r="H70" s="124" t="str">
        <f>IF(ISNUMBER('Full Database (hide)'!Q64),"Yes                  See Page "&amp;'Full Database (hide)'!Q64,"No")</f>
        <v>No</v>
      </c>
      <c r="I70" s="91" t="str">
        <f>IF(ISNUMBER('Full Database (hide)'!R64),"Yes                  See Page "&amp;'Full Database (hide)'!R64,"No")</f>
        <v>No</v>
      </c>
      <c r="J70" s="316" t="str">
        <f>+'Full Database (hide)'!S64</f>
        <v>No</v>
      </c>
      <c r="K70" s="315" t="str">
        <f>'Full Database (hide)'!M64</f>
        <v>Not listed</v>
      </c>
      <c r="L70" s="93" t="str">
        <f>+'Full Database (hide)'!V64</f>
        <v>None</v>
      </c>
      <c r="M70" s="59"/>
    </row>
    <row r="71" spans="1:13" ht="29" x14ac:dyDescent="0.35">
      <c r="A71" s="67" t="str">
        <f>'Full Database (hide)'!A65</f>
        <v>Synergex</v>
      </c>
      <c r="B71" s="349" t="str">
        <f>+'Full Database (hide)'!B65</f>
        <v>N/A</v>
      </c>
      <c r="C71" s="142"/>
      <c r="D71" s="167" t="str">
        <f>'Full Database (hide)'!N65</f>
        <v>1677-250</v>
      </c>
      <c r="E71" s="143" t="str">
        <f>HYPERLINK('Full Database (hide)'!O65,"Label PDF")</f>
        <v>Label PDF</v>
      </c>
      <c r="F71" s="182">
        <f>'Full Database (hide)'!T65</f>
        <v>42969</v>
      </c>
      <c r="G71" s="90" t="str">
        <f>IF(ISNUMBER('Full Database (hide)'!P65),"Yes                  See Page "&amp;'Full Database (hide)'!P65,"No")</f>
        <v>Yes                  See Page 4</v>
      </c>
      <c r="H71" s="124" t="str">
        <f>IF(ISNUMBER('Full Database (hide)'!Q65),"Yes                  See Page "&amp;'Full Database (hide)'!Q65,"No")</f>
        <v>No</v>
      </c>
      <c r="I71" s="91" t="str">
        <f>IF(ISNUMBER('Full Database (hide)'!R65),"Yes                  See Page "&amp;'Full Database (hide)'!R65,"No")</f>
        <v>No</v>
      </c>
      <c r="J71" s="316" t="str">
        <f>+'Full Database (hide)'!S65</f>
        <v>For Food Contact Surfaces</v>
      </c>
      <c r="K71" s="315" t="str">
        <f>'Full Database (hide)'!M65</f>
        <v>Not listed</v>
      </c>
      <c r="L71" s="93" t="str">
        <f>+'Full Database (hide)'!V65</f>
        <v>None</v>
      </c>
      <c r="M71" s="59"/>
    </row>
    <row r="72" spans="1:13" ht="58" x14ac:dyDescent="0.35">
      <c r="A72" s="67" t="str">
        <f>'Full Database (hide)'!A66</f>
        <v>Tsunami 100</v>
      </c>
      <c r="B72" s="349" t="str">
        <f>+'Full Database (hide)'!B66</f>
        <v>N/A</v>
      </c>
      <c r="C72" s="142"/>
      <c r="D72" s="167" t="str">
        <f>'Full Database (hide)'!N66</f>
        <v>1677-164</v>
      </c>
      <c r="E72" s="143" t="str">
        <f>HYPERLINK('Full Database (hide)'!O66,"Label PDF")</f>
        <v>Label PDF</v>
      </c>
      <c r="F72" s="182">
        <f>'Full Database (hide)'!T66</f>
        <v>42963</v>
      </c>
      <c r="G72" s="90" t="str">
        <f>IF(ISNUMBER('Full Database (hide)'!P66),"Yes                  See Page "&amp;'Full Database (hide)'!P66,"No")</f>
        <v>Yes                  See Page 5</v>
      </c>
      <c r="H72" s="124" t="str">
        <f>IF(ISNUMBER('Full Database (hide)'!Q66),"Yes                  See Page "&amp;'Full Database (hide)'!Q66,"No")</f>
        <v>Yes                  See Page 3</v>
      </c>
      <c r="I72" s="91" t="str">
        <f>IF(ISNUMBER('Full Database (hide)'!R66),"Yes                  See Page "&amp;'Full Database (hide)'!R66,"No")</f>
        <v>No</v>
      </c>
      <c r="J72" s="316" t="str">
        <f>+'Full Database (hide)'!S66</f>
        <v>For Both Food Contact Surfaces and Fruits and Vegetables</v>
      </c>
      <c r="K72" s="315" t="str">
        <f>'Full Database (hide)'!M66</f>
        <v>See Notes for restrictions</v>
      </c>
      <c r="L72" s="93" t="str">
        <f>+'Full Database (hide)'!V66</f>
        <v>OMRI Restrictions:
Allowed with restrictions (COR)
Allowed (NOP)</v>
      </c>
      <c r="M72" s="59"/>
    </row>
    <row r="73" spans="1:13" ht="72.5" x14ac:dyDescent="0.35">
      <c r="A73" s="67" t="str">
        <f>'Full Database (hide)'!A67</f>
        <v>Ultra Clorox Brand Regular Bleach</v>
      </c>
      <c r="B73" s="349" t="str">
        <f>+'Full Database (hide)'!B67</f>
        <v>Clorox Regular-bleach
Clorox Germicidal Bleach
Clorox Ultra Germicidal Bleach
Ultra Clorox Bleach for Institutional Use
Ultra Clorox Institutional Bleach</v>
      </c>
      <c r="C73" s="142"/>
      <c r="D73" s="167" t="str">
        <f>'Full Database (hide)'!N67</f>
        <v>5813-50</v>
      </c>
      <c r="E73" s="143" t="str">
        <f>HYPERLINK('Full Database (hide)'!O67,"Label PDF")</f>
        <v>Label PDF</v>
      </c>
      <c r="F73" s="182">
        <f>'Full Database (hide)'!T67</f>
        <v>40605</v>
      </c>
      <c r="G73" s="90" t="str">
        <f>IF(ISNUMBER('Full Database (hide)'!P67),"Yes                  See Page "&amp;'Full Database (hide)'!P67,"No")</f>
        <v>Yes                  See Page 14</v>
      </c>
      <c r="H73" s="124" t="str">
        <f>IF(ISNUMBER('Full Database (hide)'!Q67),"Yes                  See Page "&amp;'Full Database (hide)'!Q67,"No")</f>
        <v>Yes                  See Page 37</v>
      </c>
      <c r="I73" s="91" t="str">
        <f>IF(ISNUMBER('Full Database (hide)'!R67),"Yes                  See Page "&amp;'Full Database (hide)'!R67,"No")</f>
        <v>No</v>
      </c>
      <c r="J73" s="316" t="str">
        <f>+'Full Database (hide)'!S67</f>
        <v>For Food Contact Surfaces</v>
      </c>
      <c r="K73" s="315" t="str">
        <f>'Full Database (hide)'!M67</f>
        <v>Not listed</v>
      </c>
      <c r="L73" s="93" t="str">
        <f>+'Full Database (hide)'!V67</f>
        <v>None</v>
      </c>
      <c r="M73" s="59"/>
    </row>
    <row r="74" spans="1:13" ht="29" x14ac:dyDescent="0.35">
      <c r="A74" s="67" t="str">
        <f>'Full Database (hide)'!A68</f>
        <v>Vertex Concentrate</v>
      </c>
      <c r="B74" s="349" t="str">
        <f>+'Full Database (hide)'!B68</f>
        <v>N/A</v>
      </c>
      <c r="C74" s="142"/>
      <c r="D74" s="167" t="str">
        <f>'Full Database (hide)'!N68</f>
        <v>9616-8</v>
      </c>
      <c r="E74" s="143" t="str">
        <f>HYPERLINK('Full Database (hide)'!O68,"Label PDF")</f>
        <v>Label PDF</v>
      </c>
      <c r="F74" s="182">
        <f>'Full Database (hide)'!T68</f>
        <v>40317</v>
      </c>
      <c r="G74" s="90" t="str">
        <f>IF(ISNUMBER('Full Database (hide)'!P68),"Yes                  See Page "&amp;'Full Database (hide)'!P68,"No")</f>
        <v>Yes                  See Page 9</v>
      </c>
      <c r="H74" s="124" t="str">
        <f>IF(ISNUMBER('Full Database (hide)'!Q68),"Yes                  See Page "&amp;'Full Database (hide)'!Q68,"No")</f>
        <v>Yes                  See Page 24</v>
      </c>
      <c r="I74" s="91" t="str">
        <f>IF(ISNUMBER('Full Database (hide)'!R68),"Yes                  See Page "&amp;'Full Database (hide)'!R68,"No")</f>
        <v>No</v>
      </c>
      <c r="J74" s="316" t="str">
        <f>+'Full Database (hide)'!S68</f>
        <v>No</v>
      </c>
      <c r="K74" s="315" t="str">
        <f>'Full Database (hide)'!M68</f>
        <v>Not listed</v>
      </c>
      <c r="L74" s="93" t="str">
        <f>+'Full Database (hide)'!V68</f>
        <v>None</v>
      </c>
      <c r="M74" s="59"/>
    </row>
    <row r="75" spans="1:13" ht="29" x14ac:dyDescent="0.35">
      <c r="A75" s="67" t="str">
        <f>'Full Database (hide)'!A69</f>
        <v>Vertex CSS-12</v>
      </c>
      <c r="B75" s="349" t="str">
        <f>+'Full Database (hide)'!B69</f>
        <v>N/A</v>
      </c>
      <c r="C75" s="142"/>
      <c r="D75" s="167" t="str">
        <f>'Full Database (hide)'!N69</f>
        <v xml:space="preserve">9616-7 </v>
      </c>
      <c r="E75" s="143" t="str">
        <f>HYPERLINK('Full Database (hide)'!O69,"Label PDF")</f>
        <v>Label PDF</v>
      </c>
      <c r="F75" s="182">
        <f>'Full Database (hide)'!T69</f>
        <v>41982</v>
      </c>
      <c r="G75" s="90" t="str">
        <f>IF(ISNUMBER('Full Database (hide)'!P69),"Yes                  See Page "&amp;'Full Database (hide)'!P69,"No")</f>
        <v>Yes                  See Page 8</v>
      </c>
      <c r="H75" s="124" t="str">
        <f>IF(ISNUMBER('Full Database (hide)'!Q69),"Yes                  See Page "&amp;'Full Database (hide)'!Q69,"No")</f>
        <v>Yes                  See Page 17</v>
      </c>
      <c r="I75" s="91" t="str">
        <f>IF(ISNUMBER('Full Database (hide)'!R69),"Yes                  See Page "&amp;'Full Database (hide)'!R69,"No")</f>
        <v>No</v>
      </c>
      <c r="J75" s="316" t="str">
        <f>+'Full Database (hide)'!S69</f>
        <v>No</v>
      </c>
      <c r="K75" s="315" t="str">
        <f>'Full Database (hide)'!M69</f>
        <v>Not listed</v>
      </c>
      <c r="L75" s="93" t="str">
        <f>+'Full Database (hide)'!V69</f>
        <v>None</v>
      </c>
      <c r="M75" s="59"/>
    </row>
    <row r="76" spans="1:13" ht="29" x14ac:dyDescent="0.35">
      <c r="A76" s="205" t="str">
        <f>'Full Database (hide)'!A70</f>
        <v>Vertex CSS-5</v>
      </c>
      <c r="B76" s="349" t="str">
        <f>+'Full Database (hide)'!B70</f>
        <v>N/A</v>
      </c>
      <c r="C76" s="142"/>
      <c r="D76" s="295" t="str">
        <f>'Full Database (hide)'!N70</f>
        <v>9616-10</v>
      </c>
      <c r="E76" s="296" t="str">
        <f>HYPERLINK('Full Database (hide)'!O70,"Label PDF")</f>
        <v>Label PDF</v>
      </c>
      <c r="F76" s="297">
        <f>'Full Database (hide)'!T70</f>
        <v>41682</v>
      </c>
      <c r="G76" s="298" t="str">
        <f>IF(ISNUMBER('Full Database (hide)'!P70),"Yes                  See Page "&amp;'Full Database (hide)'!P70,"No")</f>
        <v>Yes                  See Page 8</v>
      </c>
      <c r="H76" s="299" t="str">
        <f>IF(ISNUMBER('Full Database (hide)'!Q70),"Yes                  See Page "&amp;'Full Database (hide)'!Q70,"No")</f>
        <v>Yes                  See Page 23</v>
      </c>
      <c r="I76" s="300" t="str">
        <f>IF(ISNUMBER('Full Database (hide)'!R70),"Yes                  See Page "&amp;'Full Database (hide)'!R70,"No")</f>
        <v>No</v>
      </c>
      <c r="J76" s="316" t="str">
        <f>+'Full Database (hide)'!S70</f>
        <v>No</v>
      </c>
      <c r="K76" s="317" t="str">
        <f>'Full Database (hide)'!M70</f>
        <v>Not listed</v>
      </c>
      <c r="L76" s="93" t="str">
        <f>+'Full Database (hide)'!V70</f>
        <v>None</v>
      </c>
      <c r="M76" s="59"/>
    </row>
    <row r="77" spans="1:13" ht="29" x14ac:dyDescent="0.35">
      <c r="A77" s="203" t="str">
        <f>'Full Database (hide)'!A71</f>
        <v>Victory</v>
      </c>
      <c r="B77" s="451" t="str">
        <f>+'Full Database (hide)'!B71</f>
        <v>N/A</v>
      </c>
      <c r="C77" s="448"/>
      <c r="D77" s="295" t="str">
        <f>'Full Database (hide)'!N71</f>
        <v>1677-186</v>
      </c>
      <c r="E77" s="452" t="str">
        <f>HYPERLINK('Full Database (hide)'!O71,"Label PDF")</f>
        <v>Label PDF</v>
      </c>
      <c r="F77" s="297">
        <f>'Full Database (hide)'!T71</f>
        <v>42998</v>
      </c>
      <c r="G77" s="453" t="str">
        <f>IF(ISNUMBER('Full Database (hide)'!P71),"Yes                  See Page "&amp;'Full Database (hide)'!P71,"No")</f>
        <v>No</v>
      </c>
      <c r="H77" s="298" t="str">
        <f>IF(ISNUMBER('Full Database (hide)'!Q71),"Yes                  See Page "&amp;'Full Database (hide)'!Q71,"No")</f>
        <v>Yes                  See Page 4</v>
      </c>
      <c r="I77" s="300" t="str">
        <f>IF(ISNUMBER('Full Database (hide)'!R71),"Yes                  See Page "&amp;'Full Database (hide)'!R71,"No")</f>
        <v>No</v>
      </c>
      <c r="J77" s="454" t="str">
        <f>+'Full Database (hide)'!S71</f>
        <v>For Washing Fruits and Vegetables</v>
      </c>
      <c r="K77" s="455" t="str">
        <f>'Full Database (hide)'!M71</f>
        <v>Allowed</v>
      </c>
      <c r="L77" s="456" t="str">
        <f>+'Full Database (hide)'!V71</f>
        <v>None</v>
      </c>
      <c r="M77" s="457"/>
    </row>
    <row r="78" spans="1:13" ht="58" x14ac:dyDescent="0.35">
      <c r="A78" s="450" t="str">
        <f>'Full Database (hide)'!A72</f>
        <v>VigorOx SP-15</v>
      </c>
      <c r="B78" s="350" t="str">
        <f>+'Full Database (hide)'!B72</f>
        <v>Clarity
Vigorox 15 F&amp;V</v>
      </c>
      <c r="C78" s="484"/>
      <c r="D78" s="167" t="str">
        <f>'Full Database (hide)'!N72</f>
        <v>65402-3</v>
      </c>
      <c r="E78" s="138" t="str">
        <f>HYPERLINK('Full Database (hide)'!O72,"Label PDF")</f>
        <v>Label PDF</v>
      </c>
      <c r="F78" s="458">
        <f>'Full Database (hide)'!T72</f>
        <v>42912</v>
      </c>
      <c r="G78" s="90" t="str">
        <f>IF(ISNUMBER('Full Database (hide)'!P72),"Yes                  See Page "&amp;'Full Database (hide)'!P72,"No")</f>
        <v>Yes                  See Page 6</v>
      </c>
      <c r="H78" s="90" t="str">
        <f>IF(ISNUMBER('Full Database (hide)'!Q72),"Yes                  See Page "&amp;'Full Database (hide)'!Q72,"No")</f>
        <v>Yes                  See Page 8</v>
      </c>
      <c r="I78" s="90" t="str">
        <f>IF(ISNUMBER('Full Database (hide)'!R72),"Yes                  See Page "&amp;'Full Database (hide)'!R72,"No")</f>
        <v>Yes                  See Page 9</v>
      </c>
      <c r="J78" s="90" t="str">
        <f>+'Full Database (hide)'!S72</f>
        <v>For Both Food Contact Surfaces and Fruits and Vegetables</v>
      </c>
      <c r="K78" s="87" t="str">
        <f>'Full Database (hide)'!M72</f>
        <v>Allowed</v>
      </c>
      <c r="L78" s="490" t="str">
        <f>+'Full Database (hide)'!V72</f>
        <v>None</v>
      </c>
      <c r="M78" s="466"/>
    </row>
    <row r="79" spans="1:13" ht="130.5" x14ac:dyDescent="0.35">
      <c r="A79" s="450" t="str">
        <f>'Full Database (hide)'!A73</f>
        <v>XY-12 Liquid Sanitizer</v>
      </c>
      <c r="B79" s="349" t="str">
        <f>+'Full Database (hide)'!B73</f>
        <v xml:space="preserve">Oasis Compac Chlorine Sanitizer
Market Guard Chlorine Sanitizer
Pristine QP
Pristine QF
Pristine QB
Ful-Bac Liquid Sanitizer
Eco-san Liquid Sanitizer 
and others
</v>
      </c>
      <c r="C79" s="485"/>
      <c r="D79" s="167" t="str">
        <f>'Full Database (hide)'!N73</f>
        <v>1677-52</v>
      </c>
      <c r="E79" s="138" t="str">
        <f>HYPERLINK('Full Database (hide)'!O73,"Label PDF")</f>
        <v>Label PDF</v>
      </c>
      <c r="F79" s="458">
        <f>'Full Database (hide)'!T73</f>
        <v>43164</v>
      </c>
      <c r="G79" s="90" t="str">
        <f>IF(ISNUMBER('Full Database (hide)'!P73),"Yes                  See Page "&amp;'Full Database (hide)'!P73,"No")</f>
        <v>Yes                  See Page 4</v>
      </c>
      <c r="H79" s="90" t="str">
        <f>IF(ISNUMBER('Full Database (hide)'!Q73),"Yes                  See Page "&amp;'Full Database (hide)'!Q73,"No")</f>
        <v>Yes                  See Page 9</v>
      </c>
      <c r="I79" s="90" t="str">
        <f>IF(ISNUMBER('Full Database (hide)'!R73),"Yes                  See Page "&amp;'Full Database (hide)'!R73,"No")</f>
        <v>No</v>
      </c>
      <c r="J79" s="90" t="str">
        <f>+'Full Database (hide)'!S73</f>
        <v>For Food Contact Surfaces</v>
      </c>
      <c r="K79" s="87" t="str">
        <f>'Full Database (hide)'!M73</f>
        <v>Not listed</v>
      </c>
      <c r="L79" s="490" t="str">
        <f>+'Full Database (hide)'!V73</f>
        <v>None</v>
      </c>
      <c r="M79" s="466"/>
    </row>
    <row r="80" spans="1:13" ht="29.5" thickBot="1" x14ac:dyDescent="0.4">
      <c r="A80" s="467" t="str">
        <f>'Full Database (hide)'!A74</f>
        <v xml:space="preserve">Zep FS Formula 4665 </v>
      </c>
      <c r="B80" s="486" t="str">
        <f>+'Full Database (hide)'!B74</f>
        <v>N/A</v>
      </c>
      <c r="C80" s="487"/>
      <c r="D80" s="168" t="str">
        <f>'Full Database (hide)'!N74</f>
        <v>1270-20001</v>
      </c>
      <c r="E80" s="139" t="str">
        <f>HYPERLINK('Full Database (hide)'!O74,"Label PDF")</f>
        <v>Label PDF</v>
      </c>
      <c r="F80" s="488">
        <f>'Full Database (hide)'!T74</f>
        <v>42720</v>
      </c>
      <c r="G80" s="104" t="str">
        <f>IF(ISNUMBER('Full Database (hide)'!P74),"Yes                  See Page "&amp;'Full Database (hide)'!P74,"No")</f>
        <v>Yes                  See Page 3</v>
      </c>
      <c r="H80" s="104" t="str">
        <f>IF(ISNUMBER('Full Database (hide)'!Q74),"Yes                  See Page "&amp;'Full Database (hide)'!Q74,"No")</f>
        <v>Yes                  See Page 3</v>
      </c>
      <c r="I80" s="104" t="str">
        <f>IF(ISNUMBER('Full Database (hide)'!R74),"Yes                  See Page "&amp;'Full Database (hide)'!R74,"No")</f>
        <v>No</v>
      </c>
      <c r="J80" s="104" t="str">
        <f>+'Full Database (hide)'!S74</f>
        <v>No</v>
      </c>
      <c r="K80" s="101" t="str">
        <f>'Full Database (hide)'!M74</f>
        <v>Not listed</v>
      </c>
      <c r="L80" s="491" t="str">
        <f>+'Full Database (hide)'!V74</f>
        <v>None</v>
      </c>
      <c r="M80" s="489"/>
    </row>
  </sheetData>
  <sheetProtection algorithmName="SHA-512" hashValue="vblQCFUdAtClWF6lMgX72DnplVpnrC5pqSdb7zPmvwqlyVvCAAcxa4RM0ZtQb+9XSLGN9cwO8QVJ6uqnbTJMMw==" saltValue="uYma0Cylwi1MpUi8SEgAOw==" spinCount="100000" sheet="1" selectLockedCells="1" sort="0" autoFilter="0"/>
  <autoFilter ref="A9:J76"/>
  <mergeCells count="5">
    <mergeCell ref="G8:I8"/>
    <mergeCell ref="D7:J7"/>
    <mergeCell ref="D8:F8"/>
    <mergeCell ref="J8:J9"/>
    <mergeCell ref="A2:A7"/>
  </mergeCells>
  <conditionalFormatting sqref="G10:I80">
    <cfRule type="containsText" dxfId="3" priority="1" operator="containsText" text="No">
      <formula>NOT(ISERROR(SEARCH("No",G10)))</formula>
    </cfRule>
  </conditionalFormatting>
  <hyperlinks>
    <hyperlink ref="C9" location="'Active ingredients'!C8" display="Active Ingredients"/>
    <hyperlink ref="M9" location="'Product info'!E8" display="Product Information"/>
  </hyperlink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138"/>
  <sheetViews>
    <sheetView showGridLines="0" showRowColHeaders="0" zoomScale="90" zoomScaleNormal="90" workbookViewId="0">
      <pane xSplit="1" ySplit="8" topLeftCell="B72" activePane="bottomRight" state="frozen"/>
      <selection activeCell="B87" sqref="B87"/>
      <selection pane="topRight" activeCell="B87" sqref="B87"/>
      <selection pane="bottomLeft" activeCell="B87" sqref="B87"/>
      <selection pane="bottomRight" activeCell="D8" sqref="D8"/>
    </sheetView>
  </sheetViews>
  <sheetFormatPr defaultColWidth="9.1796875" defaultRowHeight="14.5" x14ac:dyDescent="0.35"/>
  <cols>
    <col min="1" max="1" width="40.6328125" style="387" customWidth="1"/>
    <col min="2" max="2" width="34.6328125" style="387" customWidth="1"/>
    <col min="3" max="4" width="15.6328125" style="384" customWidth="1"/>
    <col min="5" max="5" width="33.1796875" style="390" customWidth="1"/>
    <col min="6" max="6" width="20.36328125" style="384" customWidth="1"/>
    <col min="7" max="16384" width="9.1796875" style="384"/>
  </cols>
  <sheetData>
    <row r="1" spans="1:6" ht="24" customHeight="1" x14ac:dyDescent="0.35">
      <c r="A1" s="383" t="str">
        <f>+'Front page'!A1:B1</f>
        <v>Last revised: 8/13/2019</v>
      </c>
      <c r="B1" s="389"/>
    </row>
    <row r="2" spans="1:6" ht="18.75" customHeight="1" x14ac:dyDescent="0.35">
      <c r="A2" s="518" t="str">
        <f>+'Front page'!A2:A6</f>
        <v xml:space="preserve">This work product was supported under cooperative agreement number 12-25-A-5357 between USDA-AMS and Cornell University.  The information and viewpoints in this product do not necessarily reflect the viewpoints and policies of the supporting organization, cooperating organizations, or Cornell University.
To suggest edits, updates, or additional products, please contact Donna Clements (dmp274@cornell.edu, 909-552-4355). </v>
      </c>
      <c r="B2" s="391"/>
      <c r="C2" s="385"/>
      <c r="D2" s="385"/>
      <c r="E2" s="385"/>
    </row>
    <row r="3" spans="1:6" ht="23.25" customHeight="1" x14ac:dyDescent="0.35">
      <c r="A3" s="518"/>
      <c r="B3" s="391"/>
      <c r="C3" s="385"/>
      <c r="D3" s="385"/>
      <c r="E3" s="385"/>
    </row>
    <row r="4" spans="1:6" ht="31.5" customHeight="1" x14ac:dyDescent="0.35">
      <c r="A4" s="518"/>
      <c r="B4" s="391"/>
      <c r="C4" s="385"/>
      <c r="D4" s="385"/>
      <c r="E4" s="385"/>
    </row>
    <row r="5" spans="1:6" ht="31.5" customHeight="1" x14ac:dyDescent="0.35">
      <c r="A5" s="518"/>
      <c r="B5" s="391"/>
      <c r="C5" s="385"/>
      <c r="D5" s="385"/>
      <c r="E5" s="385"/>
    </row>
    <row r="6" spans="1:6" ht="25.5" customHeight="1" thickBot="1" x14ac:dyDescent="0.4">
      <c r="A6" s="518"/>
      <c r="B6" s="391"/>
      <c r="C6" s="385"/>
      <c r="D6" s="385"/>
      <c r="E6" s="385"/>
    </row>
    <row r="7" spans="1:6" ht="15" thickBot="1" x14ac:dyDescent="0.4">
      <c r="E7" s="519" t="s">
        <v>49</v>
      </c>
      <c r="F7" s="520"/>
    </row>
    <row r="8" spans="1:6" ht="31.5" thickBot="1" x14ac:dyDescent="0.4">
      <c r="A8" s="416" t="str">
        <f>+'Full Database (hide)'!A3</f>
        <v>Product Name</v>
      </c>
      <c r="B8" s="392" t="str">
        <f>+'Full Database (hide)'!B3</f>
        <v>Alternative Brand Names</v>
      </c>
      <c r="C8" s="272" t="s">
        <v>47</v>
      </c>
      <c r="D8" s="433" t="s">
        <v>48</v>
      </c>
      <c r="E8" s="420" t="str">
        <f>+'Full Database (hide)'!U3</f>
        <v>Quantity Purchasable per EPA Label</v>
      </c>
      <c r="F8" s="428" t="str">
        <f>+'Full Database (hide)'!C3</f>
        <v>Manufacturer</v>
      </c>
    </row>
    <row r="9" spans="1:6" x14ac:dyDescent="0.35">
      <c r="A9" s="64" t="str">
        <f>'Full Database (hide)'!A4</f>
        <v>Accutab</v>
      </c>
      <c r="B9" s="421" t="str">
        <f>+'Full Database (hide)'!B4</f>
        <v>PPG Calcium Hypochlorite Tablets</v>
      </c>
      <c r="C9" s="135"/>
      <c r="D9" s="66"/>
      <c r="E9" s="95" t="str">
        <f>'Full Database (hide)'!U4</f>
        <v>Information not available</v>
      </c>
      <c r="F9" s="429" t="str">
        <f>+'Full Database (hide)'!C4</f>
        <v>Axiall, LLC</v>
      </c>
    </row>
    <row r="10" spans="1:6" ht="43.5" x14ac:dyDescent="0.35">
      <c r="A10" s="169" t="str">
        <f>'Full Database (hide)'!A5</f>
        <v>Adox 3125</v>
      </c>
      <c r="B10" s="349" t="str">
        <f>+'Full Database (hide)'!B5</f>
        <v>Adox 8125
Adox BCD-25
Aseptrol 8125</v>
      </c>
      <c r="C10" s="136"/>
      <c r="D10" s="69"/>
      <c r="E10" s="178" t="str">
        <f>'Full Database (hide)'!U5</f>
        <v>Information not available</v>
      </c>
      <c r="F10" s="431" t="str">
        <f>+'Full Database (hide)'!C5</f>
        <v>International Dioxide, Inc.</v>
      </c>
    </row>
    <row r="11" spans="1:6" ht="29" x14ac:dyDescent="0.35">
      <c r="A11" s="169" t="str">
        <f>'Full Database (hide)'!A6</f>
        <v>Adox 750</v>
      </c>
      <c r="B11" s="349" t="str">
        <f>+'Full Database (hide)'!B6</f>
        <v>Adox BCD-7.5</v>
      </c>
      <c r="C11" s="136"/>
      <c r="D11" s="69"/>
      <c r="E11" s="178" t="str">
        <f>'Full Database (hide)'!U6</f>
        <v>Information not available</v>
      </c>
      <c r="F11" s="430" t="str">
        <f>+'Full Database (hide)'!C6</f>
        <v>International Dioxide, Inc.</v>
      </c>
    </row>
    <row r="12" spans="1:6" ht="29" x14ac:dyDescent="0.35">
      <c r="A12" s="169" t="str">
        <f>'Full Database (hide)'!A7</f>
        <v>Adox BCD-15</v>
      </c>
      <c r="B12" s="349" t="str">
        <f>+'Full Database (hide)'!B7</f>
        <v>Ercopure BCD-15
Adox 1875</v>
      </c>
      <c r="C12" s="136"/>
      <c r="D12" s="69"/>
      <c r="E12" s="178" t="str">
        <f>'Full Database (hide)'!U7</f>
        <v>N/A</v>
      </c>
      <c r="F12" s="431" t="str">
        <f>+'Full Database (hide)'!C7</f>
        <v>International Dioxcide, Inc.</v>
      </c>
    </row>
    <row r="13" spans="1:6" ht="29" x14ac:dyDescent="0.35">
      <c r="A13" s="67" t="str">
        <f>'Full Database (hide)'!A8</f>
        <v>Agchlor 310</v>
      </c>
      <c r="B13" s="349" t="str">
        <f>+'Full Database (hide)'!B8</f>
        <v>Agchlor 310F</v>
      </c>
      <c r="C13" s="136"/>
      <c r="D13" s="69"/>
      <c r="E13" s="96" t="str">
        <f>'Full Database (hide)'!U8</f>
        <v>Gallons:  55</v>
      </c>
      <c r="F13" s="431" t="str">
        <f>+'Full Database (hide)'!C8</f>
        <v xml:space="preserve">Decco US Post-harvest, Inc. </v>
      </c>
    </row>
    <row r="14" spans="1:6" ht="29" x14ac:dyDescent="0.35">
      <c r="A14" s="67" t="str">
        <f>'Full Database (hide)'!A9</f>
        <v>Alpet D2</v>
      </c>
      <c r="B14" s="349" t="str">
        <f>+'Full Database (hide)'!B9</f>
        <v>Alpet D2 Surface Sanitizer
Alpet Surface Sanitizer D2</v>
      </c>
      <c r="C14" s="136"/>
      <c r="D14" s="69"/>
      <c r="E14" s="96" t="str">
        <f>'Full Database (hide)'!U9</f>
        <v>Information not available</v>
      </c>
      <c r="F14" s="431" t="str">
        <f>+'Full Database (hide)'!C9</f>
        <v>Best Sanitizers, Inc.</v>
      </c>
    </row>
    <row r="15" spans="1:6" ht="29" x14ac:dyDescent="0.35">
      <c r="A15" s="67" t="str">
        <f>'Full Database (hide)'!A10</f>
        <v>Anthium Dioxcide</v>
      </c>
      <c r="B15" s="349" t="str">
        <f>+'Full Database (hide)'!B10</f>
        <v>Anthium Dioxcide 
stabilized chlorine dioxide</v>
      </c>
      <c r="C15" s="136"/>
      <c r="D15" s="69"/>
      <c r="E15" s="96" t="str">
        <f>'Full Database (hide)'!U10</f>
        <v>Information not available</v>
      </c>
      <c r="F15" s="431" t="str">
        <f>+'Full Database (hide)'!C10</f>
        <v>International Dioxcide, Inc.</v>
      </c>
    </row>
    <row r="16" spans="1:6" ht="29" x14ac:dyDescent="0.35">
      <c r="A16" s="67" t="str">
        <f>'Full Database (hide)'!A11</f>
        <v>Antimicrobial Fruit and Vegetable Treatment</v>
      </c>
      <c r="B16" s="349" t="str">
        <f>+'Full Database (hide)'!B11</f>
        <v>None</v>
      </c>
      <c r="C16" s="136"/>
      <c r="D16" s="69"/>
      <c r="E16" s="96" t="str">
        <f>'Full Database (hide)'!U11</f>
        <v>Ounces:  4, 64, 96
Gallons:  1, 2.5, 4</v>
      </c>
      <c r="F16" s="431" t="str">
        <f>+'Full Database (hide)'!C11</f>
        <v xml:space="preserve">Ecolab, Inc.  </v>
      </c>
    </row>
    <row r="17" spans="1:6" ht="29" x14ac:dyDescent="0.35">
      <c r="A17" s="67" t="str">
        <f>'Full Database (hide)'!A12</f>
        <v>Bacticide</v>
      </c>
      <c r="B17" s="349" t="str">
        <f>+'Full Database (hide)'!B12</f>
        <v>Sodium Hypochlorite - 12.5
Hypure Sodium Hypochlorite 12.5</v>
      </c>
      <c r="C17" s="136"/>
      <c r="D17" s="69"/>
      <c r="E17" s="96" t="str">
        <f>'Full Database (hide)'!U12</f>
        <v>Information not available</v>
      </c>
      <c r="F17" s="431" t="str">
        <f>+'Full Database (hide)'!C12</f>
        <v>Olin Chlor Alkali Products</v>
      </c>
    </row>
    <row r="18" spans="1:6" ht="29" x14ac:dyDescent="0.35">
      <c r="A18" s="67" t="str">
        <f>'Full Database (hide)'!A13</f>
        <v>BioSide HS 15%</v>
      </c>
      <c r="B18" s="349" t="str">
        <f>+'Full Database (hide)'!B13</f>
        <v>Pentagreen 15%
Peragreen WW</v>
      </c>
      <c r="C18" s="136"/>
      <c r="D18" s="69"/>
      <c r="E18" s="96" t="str">
        <f>'Full Database (hide)'!U13</f>
        <v>Information not available</v>
      </c>
      <c r="F18" s="431" t="str">
        <f>+'Full Database (hide)'!C13</f>
        <v>Enviro Tech Chemical Services</v>
      </c>
    </row>
    <row r="19" spans="1:6" ht="29" x14ac:dyDescent="0.35">
      <c r="A19" s="67" t="str">
        <f>'Full Database (hide)'!A14</f>
        <v>Bromicide 4000</v>
      </c>
      <c r="B19" s="349" t="str">
        <f>+'Full Database (hide)'!B14</f>
        <v>N/A</v>
      </c>
      <c r="C19" s="136"/>
      <c r="D19" s="69"/>
      <c r="E19" s="96" t="str">
        <f>'Full Database (hide)'!U14</f>
        <v>Information not available</v>
      </c>
      <c r="F19" s="431" t="str">
        <f>+'Full Database (hide)'!C14</f>
        <v>BWA Water Additives US LLC</v>
      </c>
    </row>
    <row r="20" spans="1:6" ht="29" x14ac:dyDescent="0.35">
      <c r="A20" s="67" t="str">
        <f>'Full Database (hide)'!A15</f>
        <v>Bromide Plus</v>
      </c>
      <c r="B20" s="349" t="str">
        <f>+'Full Database (hide)'!B15</f>
        <v>AZURE® Deluxe Algae Controller
Crystal® Blue</v>
      </c>
      <c r="C20" s="136"/>
      <c r="D20" s="69"/>
      <c r="E20" s="96" t="str">
        <f>'Full Database (hide)'!U15</f>
        <v>Information not available</v>
      </c>
      <c r="F20" s="431" t="str">
        <f>+'Full Database (hide)'!C15</f>
        <v>ICL-IP America, Inc</v>
      </c>
    </row>
    <row r="21" spans="1:6" ht="29" x14ac:dyDescent="0.35">
      <c r="A21" s="67" t="str">
        <f>'Full Database (hide)'!A16</f>
        <v>Busan 6040</v>
      </c>
      <c r="B21" s="349" t="str">
        <f>+'Full Database (hide)'!B16</f>
        <v>N/A</v>
      </c>
      <c r="C21" s="136"/>
      <c r="D21" s="69"/>
      <c r="E21" s="96" t="str">
        <f>'Full Database (hide)'!U16</f>
        <v>Information not available</v>
      </c>
      <c r="F21" s="431" t="str">
        <f>+'Full Database (hide)'!C16</f>
        <v>Buckman Laboratories Inc</v>
      </c>
    </row>
    <row r="22" spans="1:6" ht="29" x14ac:dyDescent="0.35">
      <c r="A22" s="67" t="str">
        <f>'Full Database (hide)'!A17</f>
        <v>Carnebon 200</v>
      </c>
      <c r="B22" s="349" t="str">
        <f>+'Full Database (hide)'!B17</f>
        <v xml:space="preserve">Anthium BCD-200  </v>
      </c>
      <c r="C22" s="136"/>
      <c r="D22" s="69"/>
      <c r="E22" s="96" t="str">
        <f>'Full Database (hide)'!U17</f>
        <v>Information not available</v>
      </c>
      <c r="F22" s="431" t="str">
        <f>+'Full Database (hide)'!C17</f>
        <v>International Dioxcide, Inc</v>
      </c>
    </row>
    <row r="23" spans="1:6" ht="101.5" x14ac:dyDescent="0.35">
      <c r="A23" s="67" t="str">
        <f>'Full Database (hide)'!A18</f>
        <v>CLB</v>
      </c>
      <c r="B23" s="349" t="str">
        <f>+'Full Database (hide)'!B18</f>
        <v>Clorox Regular Bleach 2
Clorox Mold Attacker 
Clorox Mold Blaster
Clorox Mold Destroyer
Clorox Mold Eliminator
Clorox Mold Killer
Clorox Mold Remover</v>
      </c>
      <c r="C23" s="136"/>
      <c r="D23" s="69"/>
      <c r="E23" s="96" t="str">
        <f>'Full Database (hide)'!U18</f>
        <v>Ounces: 16, 30, 64, 121</v>
      </c>
      <c r="F23" s="431" t="str">
        <f>+'Full Database (hide)'!C18</f>
        <v>The Clorox Company</v>
      </c>
    </row>
    <row r="24" spans="1:6" ht="29" x14ac:dyDescent="0.35">
      <c r="A24" s="67" t="str">
        <f>'Full Database (hide)'!A19</f>
        <v>CLB I</v>
      </c>
      <c r="B24" s="349" t="str">
        <f>+'Full Database (hide)'!B19</f>
        <v>Clorox Germicidal Bleach 3
Clorox Performance Bleach 1</v>
      </c>
      <c r="C24" s="136"/>
      <c r="D24" s="69"/>
      <c r="E24" s="96" t="str">
        <f>'Full Database (hide)'!U19</f>
        <v>Ounces: 16, 30, 64, 121</v>
      </c>
      <c r="F24" s="431" t="str">
        <f>+'Full Database (hide)'!C19</f>
        <v>The Clorox Company</v>
      </c>
    </row>
    <row r="25" spans="1:6" x14ac:dyDescent="0.35">
      <c r="A25" s="67" t="str">
        <f>'Full Database (hide)'!A20</f>
        <v>Di-Oxy Solv</v>
      </c>
      <c r="B25" s="349" t="str">
        <f>+'Full Database (hide)'!B20</f>
        <v>N/A</v>
      </c>
      <c r="C25" s="136"/>
      <c r="D25" s="69"/>
      <c r="E25" s="96" t="str">
        <f>'Full Database (hide)'!U20</f>
        <v>Gallons:  2.5, 5, 29, 53, 250</v>
      </c>
      <c r="F25" s="431" t="str">
        <f>+'Full Database (hide)'!C20</f>
        <v>Flo-Tec, Inc.</v>
      </c>
    </row>
    <row r="26" spans="1:6" x14ac:dyDescent="0.35">
      <c r="A26" s="67" t="str">
        <f>'Full Database (hide)'!A21</f>
        <v>Dixichlor Lite</v>
      </c>
      <c r="B26" s="349" t="str">
        <f>+'Full Database (hide)'!B21</f>
        <v>N/A</v>
      </c>
      <c r="C26" s="136"/>
      <c r="D26" s="69"/>
      <c r="E26" s="96" t="str">
        <f>'Full Database (hide)'!U21</f>
        <v>Information not available</v>
      </c>
      <c r="F26" s="431" t="str">
        <f>+'Full Database (hide)'!C21</f>
        <v xml:space="preserve">DPC Industries, Inc. </v>
      </c>
    </row>
    <row r="27" spans="1:6" ht="58" x14ac:dyDescent="0.35">
      <c r="A27" s="67" t="str">
        <f>'Full Database (hide)'!A22</f>
        <v>ECR Calcium Hypochlorite AST (Aquafit)</v>
      </c>
      <c r="B27" s="349" t="str">
        <f>+'Full Database (hide)'!B22</f>
        <v>Aquafit AS1
Aquafit AS3
ECR Aquachlor AS1
ECR Aquachlor AS3</v>
      </c>
      <c r="C27" s="136"/>
      <c r="D27" s="69"/>
      <c r="E27" s="96" t="str">
        <f>'Full Database (hide)'!U22</f>
        <v>Pounds:  55</v>
      </c>
      <c r="F27" s="431" t="str">
        <f>+'Full Database (hide)'!C22</f>
        <v>Environmental Compliance Resources LLC</v>
      </c>
    </row>
    <row r="28" spans="1:6" ht="43.5" x14ac:dyDescent="0.35">
      <c r="A28" s="67" t="str">
        <f>'Full Database (hide)'!A23</f>
        <v xml:space="preserve">ECR Calcium Hypochlorite granules </v>
      </c>
      <c r="B28" s="349" t="str">
        <f>+'Full Database (hide)'!B23</f>
        <v>Aquafit
ECR Aquachlor
DPG Agchlor</v>
      </c>
      <c r="C28" s="136"/>
      <c r="D28" s="69"/>
      <c r="E28" s="96" t="str">
        <f>'Full Database (hide)'!U23</f>
        <v>Pounds:  55, 100</v>
      </c>
      <c r="F28" s="431" t="str">
        <f>+'Full Database (hide)'!C23</f>
        <v>Environmental Compliance Resources LLC</v>
      </c>
    </row>
    <row r="29" spans="1:6" ht="43.5" x14ac:dyDescent="0.35">
      <c r="A29" s="67" t="str">
        <f>'Full Database (hide)'!A24</f>
        <v>ECR Calcium Hypochlorite T</v>
      </c>
      <c r="B29" s="349" t="str">
        <f>+'Full Database (hide)'!B24</f>
        <v>N/A</v>
      </c>
      <c r="C29" s="136"/>
      <c r="D29" s="69"/>
      <c r="E29" s="96" t="str">
        <f>'Full Database (hide)'!U24</f>
        <v>Pounds:  55</v>
      </c>
      <c r="F29" s="431" t="str">
        <f>+'Full Database (hide)'!C24</f>
        <v>Environmental Compliance Resources LLC</v>
      </c>
    </row>
    <row r="30" spans="1:6" ht="43.5" x14ac:dyDescent="0.35">
      <c r="A30" s="67" t="str">
        <f>'Full Database (hide)'!A25</f>
        <v>Freshgard 72</v>
      </c>
      <c r="B30" s="349" t="str">
        <f>+'Full Database (hide)'!B25</f>
        <v>N/A</v>
      </c>
      <c r="C30" s="136"/>
      <c r="D30" s="69"/>
      <c r="E30" s="96" t="str">
        <f>'Full Database (hide)'!U25</f>
        <v>Gallons:  53, 330</v>
      </c>
      <c r="F30" s="431" t="str">
        <f>+'Full Database (hide)'!C25</f>
        <v>John Bean Technologies Corporation</v>
      </c>
    </row>
    <row r="31" spans="1:6" ht="43.5" x14ac:dyDescent="0.35">
      <c r="A31" s="67" t="str">
        <f>'Full Database (hide)'!A26</f>
        <v xml:space="preserve">HTH Dry Chlorinator Tablets for Swimming Pools </v>
      </c>
      <c r="B31" s="349" t="str">
        <f>+'Full Database (hide)'!B26</f>
        <v>DryTec Calcium Hypochlorite Briquettes
CCH Calcium Hypochlorite Tablets
HTH Poolife Active Cleaning</v>
      </c>
      <c r="C31" s="136"/>
      <c r="D31" s="69"/>
      <c r="E31" s="96" t="str">
        <f>'Full Database (hide)'!U26</f>
        <v>Information not available</v>
      </c>
      <c r="F31" s="431" t="str">
        <f>+'Full Database (hide)'!C26</f>
        <v xml:space="preserve">Arch Chemicals, Inc. </v>
      </c>
    </row>
    <row r="32" spans="1:6" x14ac:dyDescent="0.35">
      <c r="A32" s="67" t="str">
        <f>'Full Database (hide)'!A27</f>
        <v>Hypo 150</v>
      </c>
      <c r="B32" s="349" t="str">
        <f>+'Full Database (hide)'!B27</f>
        <v>N/A</v>
      </c>
      <c r="C32" s="136"/>
      <c r="D32" s="69"/>
      <c r="E32" s="96" t="str">
        <f>'Full Database (hide)'!U27</f>
        <v>Information not available</v>
      </c>
      <c r="F32" s="431" t="str">
        <f>+'Full Database (hide)'!C27</f>
        <v>Rowell Chemical Corp.</v>
      </c>
    </row>
    <row r="33" spans="1:6" ht="58" x14ac:dyDescent="0.35">
      <c r="A33" s="67" t="str">
        <f>'Full Database (hide)'!A28</f>
        <v>Induclor Calcium Hypochlorite Granules</v>
      </c>
      <c r="B33" s="349" t="str">
        <f>+'Full Database (hide)'!B28</f>
        <v>Incredipool Calcium Hypochlorite Granules
Americhlor Calcium Hypochlorite Granules</v>
      </c>
      <c r="C33" s="136"/>
      <c r="D33" s="69"/>
      <c r="E33" s="96" t="str">
        <f>'Full Database (hide)'!U28</f>
        <v>Information not available</v>
      </c>
      <c r="F33" s="431" t="str">
        <f>+'Full Database (hide)'!C28</f>
        <v>Axiall, LLC</v>
      </c>
    </row>
    <row r="34" spans="1:6" x14ac:dyDescent="0.35">
      <c r="A34" s="67" t="str">
        <f>'Full Database (hide)'!A29</f>
        <v>Liquichlor 12.5% Solution</v>
      </c>
      <c r="B34" s="349" t="str">
        <f>+'Full Database (hide)'!B29</f>
        <v>Supershock</v>
      </c>
      <c r="C34" s="136"/>
      <c r="D34" s="69"/>
      <c r="E34" s="96" t="str">
        <f>'Full Database (hide)'!U29</f>
        <v>Information not available</v>
      </c>
      <c r="F34" s="431" t="str">
        <f>+'Full Database (hide)'!C29</f>
        <v>Univar USA Inc.</v>
      </c>
    </row>
    <row r="35" spans="1:6" x14ac:dyDescent="0.35">
      <c r="A35" s="67" t="str">
        <f>'Full Database (hide)'!A30</f>
        <v>Lonza Formulation S-21F</v>
      </c>
      <c r="B35" s="349" t="str">
        <f>+'Full Database (hide)'!B30</f>
        <v>Simple Green D</v>
      </c>
      <c r="C35" s="136"/>
      <c r="D35" s="69"/>
      <c r="E35" s="96" t="str">
        <f>'Full Database (hide)'!U30</f>
        <v>Information not available</v>
      </c>
      <c r="F35" s="431" t="str">
        <f>+'Full Database (hide)'!C30</f>
        <v>Lonza Inc.</v>
      </c>
    </row>
    <row r="36" spans="1:6" ht="29" x14ac:dyDescent="0.35">
      <c r="A36" s="67" t="str">
        <f>'Full Database (hide)'!A31</f>
        <v>Maguard 5626</v>
      </c>
      <c r="B36" s="349" t="str">
        <f>+'Full Database (hide)'!B31</f>
        <v xml:space="preserve">PeroxySan X6
</v>
      </c>
      <c r="C36" s="136"/>
      <c r="D36" s="69"/>
      <c r="E36" s="96" t="str">
        <f>'Full Database (hide)'!U31</f>
        <v>Information not available</v>
      </c>
      <c r="F36" s="431" t="str">
        <f>+'Full Database (hide)'!C31</f>
        <v>Mason Chemical Company</v>
      </c>
    </row>
    <row r="37" spans="1:6" ht="29" x14ac:dyDescent="0.35">
      <c r="A37" s="67" t="str">
        <f>'Full Database (hide)'!A32</f>
        <v>Olin Chlorine</v>
      </c>
      <c r="B37" s="349" t="str">
        <f>+'Full Database (hide)'!B32</f>
        <v>N/A</v>
      </c>
      <c r="C37" s="136"/>
      <c r="D37" s="69"/>
      <c r="E37" s="96" t="str">
        <f>'Full Database (hide)'!U32</f>
        <v>Information not available</v>
      </c>
      <c r="F37" s="431" t="str">
        <f>+'Full Database (hide)'!C32</f>
        <v>Delta Analytical Corporation</v>
      </c>
    </row>
    <row r="38" spans="1:6" x14ac:dyDescent="0.35">
      <c r="A38" s="67" t="str">
        <f>'Full Database (hide)'!A33</f>
        <v xml:space="preserve">OxiDate 2.0 </v>
      </c>
      <c r="B38" s="349" t="str">
        <f>+'Full Database (hide)'!B33</f>
        <v>Zerotol 2.0</v>
      </c>
      <c r="C38" s="136"/>
      <c r="D38" s="69"/>
      <c r="E38" s="96" t="str">
        <f>'Full Database (hide)'!U33</f>
        <v>Gallons: 2.5, 30, 55, 275, 330</v>
      </c>
      <c r="F38" s="431" t="str">
        <f>+'Full Database (hide)'!C33</f>
        <v>BioSafe Systems, LLC</v>
      </c>
    </row>
    <row r="39" spans="1:6" ht="29" x14ac:dyDescent="0.35">
      <c r="A39" s="67" t="str">
        <f>'Full Database (hide)'!A34</f>
        <v>Oxine</v>
      </c>
      <c r="B39" s="349" t="str">
        <f>+'Full Database (hide)'!B34</f>
        <v>Respicide GP Disinfecting Solution
Biovex</v>
      </c>
      <c r="C39" s="136"/>
      <c r="D39" s="69"/>
      <c r="E39" s="96" t="str">
        <f>'Full Database (hide)'!U34</f>
        <v>Ounces:  3.25, 16, 32
Gallons:  1, 5, 15, 30, 55, 330</v>
      </c>
      <c r="F39" s="431" t="str">
        <f>+'Full Database (hide)'!C34</f>
        <v>Bio-Cide International, Inc</v>
      </c>
    </row>
    <row r="40" spans="1:6" ht="58" x14ac:dyDescent="0.35">
      <c r="A40" s="67" t="str">
        <f>'Full Database (hide)'!A35</f>
        <v>Oxonia Active</v>
      </c>
      <c r="B40" s="349" t="str">
        <f>+'Full Database (hide)'!B35</f>
        <v>Klenz Active
Deptil PA5
Perasan B
Peracid V</v>
      </c>
      <c r="C40" s="136"/>
      <c r="D40" s="69"/>
      <c r="E40" s="96" t="str">
        <f>'Full Database (hide)'!U35</f>
        <v>Information not available</v>
      </c>
      <c r="F40" s="431" t="str">
        <f>+'Full Database (hide)'!C35</f>
        <v>Ecolab, Inc</v>
      </c>
    </row>
    <row r="41" spans="1:6" x14ac:dyDescent="0.35">
      <c r="A41" s="67" t="str">
        <f>'Full Database (hide)'!A36</f>
        <v>Pac-chlor 12.5%</v>
      </c>
      <c r="B41" s="349" t="str">
        <f>+'Full Database (hide)'!B36</f>
        <v>N/A</v>
      </c>
      <c r="C41" s="136"/>
      <c r="D41" s="69"/>
      <c r="E41" s="96" t="str">
        <f>'Full Database (hide)'!U36</f>
        <v>Information not available</v>
      </c>
      <c r="F41" s="431" t="str">
        <f>+'Full Database (hide)'!C36</f>
        <v>Pace International LLC</v>
      </c>
    </row>
    <row r="42" spans="1:6" x14ac:dyDescent="0.35">
      <c r="A42" s="67" t="str">
        <f>'Full Database (hide)'!A37</f>
        <v>Peraclean 15</v>
      </c>
      <c r="B42" s="349" t="str">
        <f>+'Full Database (hide)'!B37</f>
        <v>N/A</v>
      </c>
      <c r="C42" s="136"/>
      <c r="D42" s="69"/>
      <c r="E42" s="96" t="str">
        <f>'Full Database (hide)'!U37</f>
        <v>Information not available</v>
      </c>
      <c r="F42" s="431" t="str">
        <f>+'Full Database (hide)'!C37</f>
        <v xml:space="preserve">Evonik Corporation </v>
      </c>
    </row>
    <row r="43" spans="1:6" ht="29" x14ac:dyDescent="0.35">
      <c r="A43" s="67" t="str">
        <f>'Full Database (hide)'!A38</f>
        <v>Peraclean 5</v>
      </c>
      <c r="B43" s="349" t="str">
        <f>+'Full Database (hide)'!B38</f>
        <v>N/A</v>
      </c>
      <c r="C43" s="136"/>
      <c r="D43" s="69"/>
      <c r="E43" s="96" t="str">
        <f>'Full Database (hide)'!U38</f>
        <v>Information not available</v>
      </c>
      <c r="F43" s="431" t="str">
        <f>+'Full Database (hide)'!C38</f>
        <v xml:space="preserve">Evonik Corporation
 </v>
      </c>
    </row>
    <row r="44" spans="1:6" ht="58" x14ac:dyDescent="0.35">
      <c r="A44" s="67" t="str">
        <f>'Full Database (hide)'!A39</f>
        <v>Perasan A</v>
      </c>
      <c r="B44" s="349" t="str">
        <f>+'Full Database (hide)'!B39</f>
        <v>Peragreen 5.6%
Bioside HS 5%
Doom
Oxysan</v>
      </c>
      <c r="C44" s="136"/>
      <c r="D44" s="69"/>
      <c r="E44" s="96" t="str">
        <f>'Full Database (hide)'!U39</f>
        <v>Information not available</v>
      </c>
      <c r="F44" s="431" t="str">
        <f>+'Full Database (hide)'!C39</f>
        <v>Enviro Tech Chemical Services</v>
      </c>
    </row>
    <row r="45" spans="1:6" ht="29" x14ac:dyDescent="0.35">
      <c r="A45" s="67" t="str">
        <f>'Full Database (hide)'!A40</f>
        <v>Perasan C-5</v>
      </c>
      <c r="B45" s="349" t="str">
        <f>+'Full Database (hide)'!B40</f>
        <v>N/A</v>
      </c>
      <c r="C45" s="136"/>
      <c r="D45" s="69"/>
      <c r="E45" s="96" t="str">
        <f>'Full Database (hide)'!U40</f>
        <v>Information not available</v>
      </c>
      <c r="F45" s="431" t="str">
        <f>+'Full Database (hide)'!C40</f>
        <v>Enviro Tech Chemical Services</v>
      </c>
    </row>
    <row r="46" spans="1:6" ht="29" x14ac:dyDescent="0.35">
      <c r="A46" s="67" t="str">
        <f>'Full Database (hide)'!A41</f>
        <v>Perasan OG</v>
      </c>
      <c r="B46" s="349" t="str">
        <f>+'Full Database (hide)'!B41</f>
        <v>Peragreeen 22 ww
Peragreen 22</v>
      </c>
      <c r="C46" s="136"/>
      <c r="D46" s="69"/>
      <c r="E46" s="96" t="str">
        <f>'Full Database (hide)'!U41</f>
        <v>Information not available</v>
      </c>
      <c r="F46" s="431" t="str">
        <f>+'Full Database (hide)'!C41</f>
        <v>Enviro Tech Chemical Services</v>
      </c>
    </row>
    <row r="47" spans="1:6" x14ac:dyDescent="0.35">
      <c r="A47" s="67" t="str">
        <f>'Full Database (hide)'!A42</f>
        <v>PerOx Extreme</v>
      </c>
      <c r="B47" s="349" t="str">
        <f>+'Full Database (hide)'!B42</f>
        <v>Per-Ox F&amp;V</v>
      </c>
      <c r="C47" s="136"/>
      <c r="D47" s="69"/>
      <c r="E47" s="96" t="str">
        <f>'Full Database (hide)'!U42</f>
        <v>Information not available</v>
      </c>
      <c r="F47" s="431" t="str">
        <f>+'Full Database (hide)'!C42</f>
        <v>SRS International Corp.</v>
      </c>
    </row>
    <row r="48" spans="1:6" x14ac:dyDescent="0.35">
      <c r="A48" s="67" t="str">
        <f>'Full Database (hide)'!A43</f>
        <v>PeroxySan X12</v>
      </c>
      <c r="B48" s="349" t="str">
        <f>+'Full Database (hide)'!B43</f>
        <v>Proxitane WW-12</v>
      </c>
      <c r="C48" s="136"/>
      <c r="D48" s="69"/>
      <c r="E48" s="96" t="str">
        <f>'Full Database (hide)'!U43</f>
        <v>N/A</v>
      </c>
      <c r="F48" s="431" t="str">
        <f>+'Full Database (hide)'!C43</f>
        <v>Solvay Chemicals, Inc.</v>
      </c>
    </row>
    <row r="49" spans="1:6" x14ac:dyDescent="0.35">
      <c r="A49" s="67" t="str">
        <f>'Full Database (hide)'!A44</f>
        <v>PeroxySan X15</v>
      </c>
      <c r="B49" s="349" t="str">
        <f>+'Full Database (hide)'!B44</f>
        <v>Proxitane 15:23</v>
      </c>
      <c r="C49" s="136"/>
      <c r="D49" s="69"/>
      <c r="E49" s="96" t="str">
        <f>'Full Database (hide)'!U44</f>
        <v>N/A</v>
      </c>
      <c r="F49" s="431" t="str">
        <f>+'Full Database (hide)'!C44</f>
        <v>Solvay Chemicals, Inc.</v>
      </c>
    </row>
    <row r="50" spans="1:6" x14ac:dyDescent="0.35">
      <c r="A50" s="67" t="str">
        <f>'Full Database (hide)'!A45</f>
        <v>PeroxySan X-Plus</v>
      </c>
      <c r="B50" s="349" t="str">
        <f>+'Full Database (hide)'!B45</f>
        <v>Proxitane EQ Liquid Sanitizer</v>
      </c>
      <c r="C50" s="136"/>
      <c r="D50" s="69"/>
      <c r="E50" s="96" t="str">
        <f>'Full Database (hide)'!U45</f>
        <v>N/A</v>
      </c>
      <c r="F50" s="431" t="str">
        <f>+'Full Database (hide)'!C45</f>
        <v>Solvay Chemicals, Inc.</v>
      </c>
    </row>
    <row r="51" spans="1:6" ht="43.5" x14ac:dyDescent="0.35">
      <c r="A51" s="67" t="str">
        <f>'Full Database (hide)'!A46</f>
        <v>PPG 70 CAL Hypo Granules</v>
      </c>
      <c r="B51" s="349" t="str">
        <f>+'Full Database (hide)'!B46</f>
        <v>Zappit 73
Induclor 70
Incredipool 73</v>
      </c>
      <c r="C51" s="136"/>
      <c r="D51" s="69"/>
      <c r="E51" s="96" t="str">
        <f>'Full Database (hide)'!U46</f>
        <v>Information not available</v>
      </c>
      <c r="F51" s="431" t="str">
        <f>+'Full Database (hide)'!C46</f>
        <v xml:space="preserve">Axiall, LLC </v>
      </c>
    </row>
    <row r="52" spans="1:6" x14ac:dyDescent="0.35">
      <c r="A52" s="67" t="str">
        <f>'Full Database (hide)'!A47</f>
        <v xml:space="preserve">Pro-san L </v>
      </c>
      <c r="B52" s="349" t="str">
        <f>+'Full Database (hide)'!B47</f>
        <v>N/A</v>
      </c>
      <c r="C52" s="136"/>
      <c r="D52" s="69"/>
      <c r="E52" s="96" t="str">
        <f>'Full Database (hide)'!U47</f>
        <v>Information not available</v>
      </c>
      <c r="F52" s="431" t="str">
        <f>+'Full Database (hide)'!C47</f>
        <v>Microcide, Inc.</v>
      </c>
    </row>
    <row r="53" spans="1:6" ht="159.5" x14ac:dyDescent="0.35">
      <c r="A53" s="67" t="str">
        <f>'Full Database (hide)'!A48</f>
        <v>Puma</v>
      </c>
      <c r="B53" s="349" t="str">
        <f>+'Full Database (hide)'!B48</f>
        <v>Concentrated Clorox Germicidal Bleach1
Clorox Germicidal Bleach2
Clorox Regular-Bleach1
Clorox Multi-Purpose Bleach1
Concentrated Clorox Multi-purpose Bleach1
Clorox Disinfecting Bleach1
Concentrated Clorox Disinfecting Bleach1
Concentrated Clorox Regular-Bleach</v>
      </c>
      <c r="C53" s="136"/>
      <c r="D53" s="69"/>
      <c r="E53" s="96" t="str">
        <f>'Full Database (hide)'!U48</f>
        <v>Information not available</v>
      </c>
      <c r="F53" s="431" t="str">
        <f>+'Full Database (hide)'!C48</f>
        <v>The Clorox Co.</v>
      </c>
    </row>
    <row r="54" spans="1:6" ht="101.5" x14ac:dyDescent="0.35">
      <c r="A54" s="67" t="str">
        <f>'Full Database (hide)'!A49</f>
        <v>Pure Bright Germicidal Ultra Bleach</v>
      </c>
      <c r="B54" s="349" t="str">
        <f>+'Full Database (hide)'!B49</f>
        <v>Hi-Lex Ultra Bleach
Red Max Germicidal Bleach
Germicidal Bleach
Bleach Regular
Pure Power Regular Bleach
Top Job Bleach
Hi-Lex Bleach Regular Scent</v>
      </c>
      <c r="C54" s="136"/>
      <c r="D54" s="69"/>
      <c r="E54" s="96" t="str">
        <f>'Full Database (hide)'!U49</f>
        <v>Information not available</v>
      </c>
      <c r="F54" s="431" t="str">
        <f>+'Full Database (hide)'!C49</f>
        <v xml:space="preserve">KIK International, Inc. </v>
      </c>
    </row>
    <row r="55" spans="1:6" ht="43.5" x14ac:dyDescent="0.35">
      <c r="A55" s="67" t="str">
        <f>'Full Database (hide)'!A50</f>
        <v>Re-Ox</v>
      </c>
      <c r="B55" s="349" t="str">
        <f>+'Full Database (hide)'!B50</f>
        <v>Re-Ox Deposit Control Disinfectant
Clearitas 350
Clearitas 450</v>
      </c>
      <c r="C55" s="136"/>
      <c r="D55" s="69"/>
      <c r="E55" s="96" t="str">
        <f>'Full Database (hide)'!U50</f>
        <v>Gallons:  1, 5, 15, 30, 55, 275, 300, 330, 5000</v>
      </c>
      <c r="F55" s="431" t="str">
        <f>+'Full Database (hide)'!C50</f>
        <v>Blue Earth Labs, LLC</v>
      </c>
    </row>
    <row r="56" spans="1:6" x14ac:dyDescent="0.35">
      <c r="A56" s="67" t="str">
        <f>'Full Database (hide)'!A51</f>
        <v>SaniDate 12.0</v>
      </c>
      <c r="B56" s="349" t="str">
        <f>+'Full Database (hide)'!B51</f>
        <v>N/A</v>
      </c>
      <c r="C56" s="136"/>
      <c r="D56" s="69"/>
      <c r="E56" s="96" t="str">
        <f>'Full Database (hide)'!U51</f>
        <v>Gallons:  5, 30, 55, 275, 330</v>
      </c>
      <c r="F56" s="431" t="str">
        <f>+'Full Database (hide)'!C51</f>
        <v>Biosafe Systems</v>
      </c>
    </row>
    <row r="57" spans="1:6" x14ac:dyDescent="0.35">
      <c r="A57" s="67" t="str">
        <f>'Full Database (hide)'!A52</f>
        <v>SaniDate 15.0</v>
      </c>
      <c r="B57" s="349" t="str">
        <f>+'Full Database (hide)'!B52</f>
        <v>N/A</v>
      </c>
      <c r="C57" s="136"/>
      <c r="D57" s="69"/>
      <c r="E57" s="96" t="str">
        <f>'Full Database (hide)'!U52</f>
        <v>Gallons:  2.5, 5, 30, 55, 275, 330</v>
      </c>
      <c r="F57" s="431" t="str">
        <f>+'Full Database (hide)'!C52</f>
        <v>Biosafe Systems</v>
      </c>
    </row>
    <row r="58" spans="1:6" x14ac:dyDescent="0.35">
      <c r="A58" s="67" t="str">
        <f>'Full Database (hide)'!A53</f>
        <v>SaniDate 5.0</v>
      </c>
      <c r="B58" s="349" t="str">
        <f>+'Full Database (hide)'!B53</f>
        <v>N/A</v>
      </c>
      <c r="C58" s="136"/>
      <c r="D58" s="69"/>
      <c r="E58" s="96" t="str">
        <f>'Full Database (hide)'!U53</f>
        <v>Gallons:  2.5, 5, 30, 55, 275, 330</v>
      </c>
      <c r="F58" s="431" t="str">
        <f>+'Full Database (hide)'!C53</f>
        <v>Biosafe Systems</v>
      </c>
    </row>
    <row r="59" spans="1:6" ht="43.5" x14ac:dyDescent="0.35">
      <c r="A59" s="67" t="str">
        <f>'Full Database (hide)'!A54</f>
        <v xml:space="preserve">SaniDate Ready to Use </v>
      </c>
      <c r="B59" s="349" t="str">
        <f>+'Full Database (hide)'!B54</f>
        <v>N/A</v>
      </c>
      <c r="C59" s="136"/>
      <c r="D59" s="69"/>
      <c r="E59" s="96" t="str">
        <f>'Full Database (hide)'!U54</f>
        <v>Ounces:  32
Liters:  2
Gallons:  1, 5</v>
      </c>
      <c r="F59" s="431" t="str">
        <f>+'Full Database (hide)'!C54</f>
        <v>BioSafe Systems, LLC</v>
      </c>
    </row>
    <row r="60" spans="1:6" ht="43.5" x14ac:dyDescent="0.35">
      <c r="A60" s="67" t="str">
        <f>'Full Database (hide)'!A55</f>
        <v>Selectrocide 2L500</v>
      </c>
      <c r="B60" s="349" t="str">
        <f>+'Full Database (hide)'!B55</f>
        <v>Selective Micro Clean-Alpha
Selectrocide Pouch 200 MG Abridged
Clo2bber 100 Abridged</v>
      </c>
      <c r="C60" s="136"/>
      <c r="D60" s="69"/>
      <c r="E60" s="96" t="str">
        <f>'Full Database (hide)'!U55</f>
        <v>Information not available</v>
      </c>
      <c r="F60" s="431" t="str">
        <f>+'Full Database (hide)'!C55</f>
        <v>Selective Micro Technologies, LLC</v>
      </c>
    </row>
    <row r="61" spans="1:6" ht="58" x14ac:dyDescent="0.35">
      <c r="A61" s="67" t="str">
        <f>'Full Database (hide)'!A56</f>
        <v>Selectrocide 5G</v>
      </c>
      <c r="B61" s="349" t="str">
        <f>+'Full Database (hide)'!B56</f>
        <v>Selectrocide 12G
Selectrocide 750MG
Selectrocide 1G
Selectrofresh 12G Food Processing</v>
      </c>
      <c r="C61" s="136"/>
      <c r="D61" s="69"/>
      <c r="E61" s="96" t="str">
        <f>'Full Database (hide)'!U56</f>
        <v>Information not available</v>
      </c>
      <c r="F61" s="431" t="str">
        <f>+'Full Database (hide)'!C56</f>
        <v>Selective Micro Technologies, LLC</v>
      </c>
    </row>
    <row r="62" spans="1:6" ht="29" x14ac:dyDescent="0.35">
      <c r="A62" s="67" t="str">
        <f>'Full Database (hide)'!A57</f>
        <v>Sno-Glo Bleach</v>
      </c>
      <c r="B62" s="349" t="str">
        <f>+'Full Database (hide)'!B57</f>
        <v>N/A</v>
      </c>
      <c r="C62" s="136"/>
      <c r="D62" s="69"/>
      <c r="E62" s="96" t="str">
        <f>'Full Database (hide)'!U57</f>
        <v>Information not available</v>
      </c>
      <c r="F62" s="431" t="str">
        <f>+'Full Database (hide)'!C57</f>
        <v>Brenntag Mid-South, Inc.</v>
      </c>
    </row>
    <row r="63" spans="1:6" ht="43.5" x14ac:dyDescent="0.35">
      <c r="A63" s="67" t="str">
        <f>'Full Database (hide)'!A58</f>
        <v>Sodium Hypochlorite 12.5%</v>
      </c>
      <c r="B63" s="349" t="str">
        <f>+'Full Database (hide)'!B58</f>
        <v>Sodium Hypochlorite 15%
Chlorine Sanitizer FP-33
Sani-I-King No. 451</v>
      </c>
      <c r="C63" s="136"/>
      <c r="D63" s="69"/>
      <c r="E63" s="96" t="str">
        <f>'Full Database (hide)'!U58</f>
        <v>Information not available</v>
      </c>
      <c r="F63" s="431" t="str">
        <f>+'Full Database (hide)'!C58</f>
        <v>Hydrite Chemical Co.</v>
      </c>
    </row>
    <row r="64" spans="1:6" ht="58" x14ac:dyDescent="0.35">
      <c r="A64" s="67" t="str">
        <f>'Full Database (hide)'!A59</f>
        <v>Sodium Hypochlorite 12.5%</v>
      </c>
      <c r="B64" s="349" t="str">
        <f>+'Full Database (hide)'!B59</f>
        <v>Pool Chlor
Pro Chlor 12.5
Chlorsan
Chlorsan 125</v>
      </c>
      <c r="C64" s="136"/>
      <c r="D64" s="69"/>
      <c r="E64" s="96" t="str">
        <f>'Full Database (hide)'!U59</f>
        <v>Information not available</v>
      </c>
      <c r="F64" s="431" t="str">
        <f>+'Full Database (hide)'!C59</f>
        <v>Alexander Chemical Corporation</v>
      </c>
    </row>
    <row r="65" spans="1:6" ht="29" x14ac:dyDescent="0.35">
      <c r="A65" s="67" t="str">
        <f>'Full Database (hide)'!A60</f>
        <v>Sodium Hypochlorite Solution</v>
      </c>
      <c r="B65" s="349" t="str">
        <f>+'Full Database (hide)'!B60</f>
        <v xml:space="preserve">N/A </v>
      </c>
      <c r="C65" s="136"/>
      <c r="D65" s="69"/>
      <c r="E65" s="96" t="str">
        <f>'Full Database (hide)'!U60</f>
        <v>Information not available</v>
      </c>
      <c r="F65" s="431" t="str">
        <f>+'Full Database (hide)'!C60</f>
        <v xml:space="preserve">K.A. Steel Chemicals, Inc. </v>
      </c>
    </row>
    <row r="66" spans="1:6" ht="29" x14ac:dyDescent="0.35">
      <c r="A66" s="67" t="str">
        <f>'Full Database (hide)'!A61</f>
        <v>Sodium Hypochlorite Solution 10%</v>
      </c>
      <c r="B66" s="349" t="str">
        <f>+'Full Database (hide)'!B61</f>
        <v>N/A</v>
      </c>
      <c r="C66" s="136"/>
      <c r="D66" s="69"/>
      <c r="E66" s="96" t="str">
        <f>'Full Database (hide)'!U61</f>
        <v>Information not available</v>
      </c>
      <c r="F66" s="431" t="str">
        <f>+'Full Database (hide)'!C61</f>
        <v xml:space="preserve">K.A. Steel Chemicals, Inc. </v>
      </c>
    </row>
    <row r="67" spans="1:6" ht="87" x14ac:dyDescent="0.35">
      <c r="A67" s="67" t="str">
        <f>'Full Database (hide)'!A62</f>
        <v>Ster-Bac</v>
      </c>
      <c r="B67" s="349" t="str">
        <f>+'Full Database (hide)'!B62</f>
        <v>Market Guard Quat Sanitizer
Tex Stat
Flex Pak Quat Sanitizer
Oasis Compac Quat Sanitizer
Oasis 144 Quat Sanitizer
Keyston Food Contact Surface Sanitizer</v>
      </c>
      <c r="C67" s="136"/>
      <c r="D67" s="69"/>
      <c r="E67" s="96" t="str">
        <f>'Full Database (hide)'!U62</f>
        <v>Gallons: 1, 2.5, 5, 55, 350</v>
      </c>
      <c r="F67" s="431" t="str">
        <f>+'Full Database (hide)'!C62</f>
        <v>Ecolab</v>
      </c>
    </row>
    <row r="68" spans="1:6" x14ac:dyDescent="0.35">
      <c r="A68" s="67" t="str">
        <f>'Full Database (hide)'!A63</f>
        <v>StorOx 2.0</v>
      </c>
      <c r="B68" s="349" t="str">
        <f>+'Full Database (hide)'!B63</f>
        <v>N/A</v>
      </c>
      <c r="C68" s="136"/>
      <c r="D68" s="69"/>
      <c r="E68" s="96" t="str">
        <f>'Full Database (hide)'!U63</f>
        <v>Gallons:  2.5, 5, 30, 55, 275</v>
      </c>
      <c r="F68" s="431" t="str">
        <f>+'Full Database (hide)'!C63</f>
        <v>Biosafe Systems</v>
      </c>
    </row>
    <row r="69" spans="1:6" ht="43.5" x14ac:dyDescent="0.35">
      <c r="A69" s="67" t="str">
        <f>'Full Database (hide)'!A64</f>
        <v>Surchlor</v>
      </c>
      <c r="B69" s="349" t="str">
        <f>+'Full Database (hide)'!B64</f>
        <v>Sur-shock
Elements Liquid Shock - 12.5% Sodium Hypochlorite</v>
      </c>
      <c r="C69" s="136"/>
      <c r="D69" s="69"/>
      <c r="E69" s="96" t="str">
        <f>'Full Database (hide)'!U64</f>
        <v>Information not available</v>
      </c>
      <c r="F69" s="431" t="str">
        <f>+'Full Database (hide)'!C64</f>
        <v>Surpass Chemical Company, Inc.</v>
      </c>
    </row>
    <row r="70" spans="1:6" x14ac:dyDescent="0.35">
      <c r="A70" s="67" t="str">
        <f>'Full Database (hide)'!A65</f>
        <v>Synergex</v>
      </c>
      <c r="B70" s="349" t="str">
        <f>+'Full Database (hide)'!B65</f>
        <v>N/A</v>
      </c>
      <c r="C70" s="136"/>
      <c r="D70" s="69"/>
      <c r="E70" s="96" t="str">
        <f>'Full Database (hide)'!U65</f>
        <v>Information not available</v>
      </c>
      <c r="F70" s="431" t="str">
        <f>+'Full Database (hide)'!C65</f>
        <v>Ecolab, Inc.</v>
      </c>
    </row>
    <row r="71" spans="1:6" x14ac:dyDescent="0.35">
      <c r="A71" s="205" t="str">
        <f>'Full Database (hide)'!A66</f>
        <v>Tsunami 100</v>
      </c>
      <c r="B71" s="349" t="str">
        <f>+'Full Database (hide)'!B66</f>
        <v>N/A</v>
      </c>
      <c r="C71" s="136"/>
      <c r="D71" s="69"/>
      <c r="E71" s="206" t="str">
        <f>'Full Database (hide)'!U66</f>
        <v>Gallons:  4, 50, 300</v>
      </c>
      <c r="F71" s="432" t="str">
        <f>+'Full Database (hide)'!C66</f>
        <v xml:space="preserve">Ecolab </v>
      </c>
    </row>
    <row r="72" spans="1:6" ht="72.5" x14ac:dyDescent="0.35">
      <c r="A72" s="205" t="str">
        <f>'Full Database (hide)'!A67</f>
        <v>Ultra Clorox Brand Regular Bleach</v>
      </c>
      <c r="B72" s="349" t="str">
        <f>+'Full Database (hide)'!B67</f>
        <v>Clorox Regular-bleach
Clorox Germicidal Bleach
Clorox Ultra Germicidal Bleach
Ultra Clorox Bleach for Institutional Use
Ultra Clorox Institutional Bleach</v>
      </c>
      <c r="C72" s="136"/>
      <c r="D72" s="69"/>
      <c r="E72" s="206" t="str">
        <f>'Full Database (hide)'!U67</f>
        <v>N/A</v>
      </c>
      <c r="F72" s="432" t="str">
        <f>+'Full Database (hide)'!C67</f>
        <v>The Clorox Co.</v>
      </c>
    </row>
    <row r="73" spans="1:6" ht="43.5" x14ac:dyDescent="0.35">
      <c r="A73" s="205" t="str">
        <f>'Full Database (hide)'!A68</f>
        <v>Vertex Concentrate</v>
      </c>
      <c r="B73" s="349" t="str">
        <f>+'Full Database (hide)'!B68</f>
        <v>N/A</v>
      </c>
      <c r="C73" s="136"/>
      <c r="D73" s="69"/>
      <c r="E73" s="206" t="str">
        <f>'Full Database (hide)'!U68</f>
        <v>Gallons:  3/4, 1, 2.5, 3, 4, 5, 7, 15, 30, 50, 55, 220, 250, 300, 320, 330 gallons</v>
      </c>
      <c r="F73" s="432" t="str">
        <f>+'Full Database (hide)'!C68</f>
        <v xml:space="preserve">Vertex 
Chemical 
Corporation </v>
      </c>
    </row>
    <row r="74" spans="1:6" ht="29" x14ac:dyDescent="0.35">
      <c r="A74" s="205" t="str">
        <f>'Full Database (hide)'!A69</f>
        <v>Vertex CSS-12</v>
      </c>
      <c r="B74" s="349" t="str">
        <f>+'Full Database (hide)'!B69</f>
        <v>N/A</v>
      </c>
      <c r="C74" s="136"/>
      <c r="D74" s="69"/>
      <c r="E74" s="206" t="str">
        <f>'Full Database (hide)'!U69</f>
        <v>Gallons:  3/4, 1, 2.5, 3, 4, 5, 15, 30, 50, 55, 220, 250, 275, 300, 320, 330</v>
      </c>
      <c r="F74" s="432" t="str">
        <f>+'Full Database (hide)'!C69</f>
        <v>Vertex Chemical Corporation</v>
      </c>
    </row>
    <row r="75" spans="1:6" ht="43.5" x14ac:dyDescent="0.35">
      <c r="A75" s="67" t="str">
        <f>'Full Database (hide)'!A70</f>
        <v>Vertex CSS-5</v>
      </c>
      <c r="B75" s="350" t="str">
        <f>+'Full Database (hide)'!B70</f>
        <v>N/A</v>
      </c>
      <c r="C75" s="136"/>
      <c r="D75" s="69"/>
      <c r="E75" s="206" t="str">
        <f>'Full Database (hide)'!U70</f>
        <v>Ounces:  32, 48, 64, 96
Gallons: 1, 2.5, 5, 15, 30, 55, 220, 275, 330 gallons</v>
      </c>
      <c r="F75" s="431" t="str">
        <f>+'Full Database (hide)'!C70</f>
        <v>Vertex Chemical Corporation</v>
      </c>
    </row>
    <row r="76" spans="1:6" ht="29" x14ac:dyDescent="0.35">
      <c r="A76" s="446" t="str">
        <f>'Full Database (hide)'!A71</f>
        <v>Victory</v>
      </c>
      <c r="B76" s="447" t="str">
        <f>+'Full Database (hide)'!B71</f>
        <v>N/A</v>
      </c>
      <c r="C76" s="448"/>
      <c r="D76" s="449"/>
      <c r="E76" s="206" t="str">
        <f>'Full Database (hide)'!U71</f>
        <v>Ounces:  58, 96
Gallons:  55, 300 (tote)</v>
      </c>
      <c r="F76" s="432" t="str">
        <f>+'Full Database (hide)'!C71</f>
        <v>Ecolab, Inc.</v>
      </c>
    </row>
    <row r="77" spans="1:6" ht="29" x14ac:dyDescent="0.35">
      <c r="A77" s="450" t="str">
        <f>'Full Database (hide)'!A72</f>
        <v>VigorOx SP-15</v>
      </c>
      <c r="B77" s="350" t="str">
        <f>+'Full Database (hide)'!B72</f>
        <v>Clarity
Vigorox 15 F&amp;V</v>
      </c>
      <c r="C77" s="472"/>
      <c r="D77" s="494"/>
      <c r="E77" s="493" t="str">
        <f>'Full Database (hide)'!U72</f>
        <v>Gallons: 55</v>
      </c>
      <c r="F77" s="492" t="str">
        <f>+'Full Database (hide)'!C72</f>
        <v>PeroxyChem, LLC</v>
      </c>
    </row>
    <row r="78" spans="1:6" ht="130.5" x14ac:dyDescent="0.35">
      <c r="A78" s="450" t="str">
        <f>'Full Database (hide)'!A73</f>
        <v>XY-12 Liquid Sanitizer</v>
      </c>
      <c r="B78" s="349" t="str">
        <f>+'Full Database (hide)'!B73</f>
        <v xml:space="preserve">Oasis Compac Chlorine Sanitizer
Market Guard Chlorine Sanitizer
Pristine QP
Pristine QF
Pristine QB
Ful-Bac Liquid Sanitizer
Eco-san Liquid Sanitizer 
and others
</v>
      </c>
      <c r="C78" s="485"/>
      <c r="D78" s="494"/>
      <c r="E78" s="493" t="str">
        <f>'Full Database (hide)'!U73</f>
        <v>Gallons: 1, 5, 55, 300</v>
      </c>
      <c r="F78" s="492" t="str">
        <f>+'Full Database (hide)'!C73</f>
        <v>Ecolab, Inc.</v>
      </c>
    </row>
    <row r="79" spans="1:6" ht="29.5" thickBot="1" x14ac:dyDescent="0.4">
      <c r="A79" s="467" t="str">
        <f>'Full Database (hide)'!A74</f>
        <v xml:space="preserve">Zep FS Formula 4665 </v>
      </c>
      <c r="B79" s="486" t="str">
        <f>+'Full Database (hide)'!B74</f>
        <v>N/A</v>
      </c>
      <c r="C79" s="290"/>
      <c r="D79" s="291"/>
      <c r="E79" s="495" t="str">
        <f>'Full Database (hide)'!U74</f>
        <v>Gallons:  1, 5, 20, 55</v>
      </c>
      <c r="F79" s="496" t="str">
        <f>+'Full Database (hide)'!C74</f>
        <v>Zep Commercial Sales &amp; Service</v>
      </c>
    </row>
    <row r="80" spans="1:6" x14ac:dyDescent="0.35">
      <c r="A80" s="61"/>
      <c r="B80" s="61"/>
      <c r="C80" s="62"/>
      <c r="D80" s="62"/>
      <c r="E80" s="97"/>
    </row>
    <row r="81" spans="1:5" x14ac:dyDescent="0.35">
      <c r="A81" s="61"/>
      <c r="B81" s="61"/>
      <c r="C81" s="62"/>
      <c r="D81" s="62"/>
      <c r="E81" s="97"/>
    </row>
    <row r="82" spans="1:5" x14ac:dyDescent="0.35">
      <c r="A82" s="61"/>
      <c r="B82" s="61"/>
      <c r="C82" s="62"/>
      <c r="D82" s="62"/>
      <c r="E82" s="97"/>
    </row>
    <row r="83" spans="1:5" x14ac:dyDescent="0.35">
      <c r="A83" s="61"/>
      <c r="B83" s="61"/>
      <c r="C83" s="62"/>
      <c r="D83" s="62"/>
      <c r="E83" s="97"/>
    </row>
    <row r="84" spans="1:5" x14ac:dyDescent="0.35">
      <c r="A84" s="61"/>
      <c r="B84" s="61"/>
      <c r="C84" s="62"/>
      <c r="D84" s="62"/>
      <c r="E84" s="97"/>
    </row>
    <row r="85" spans="1:5" x14ac:dyDescent="0.35">
      <c r="A85" s="61"/>
      <c r="B85" s="61"/>
      <c r="C85" s="62"/>
      <c r="D85" s="62"/>
      <c r="E85" s="97"/>
    </row>
    <row r="86" spans="1:5" x14ac:dyDescent="0.35">
      <c r="A86" s="61"/>
      <c r="B86" s="61"/>
      <c r="C86" s="62"/>
      <c r="D86" s="62"/>
      <c r="E86" s="97"/>
    </row>
    <row r="87" spans="1:5" x14ac:dyDescent="0.35">
      <c r="A87" s="61"/>
      <c r="B87" s="61"/>
      <c r="C87" s="62"/>
      <c r="D87" s="62"/>
      <c r="E87" s="97"/>
    </row>
    <row r="88" spans="1:5" x14ac:dyDescent="0.35">
      <c r="A88" s="61"/>
      <c r="B88" s="61"/>
      <c r="C88" s="62"/>
      <c r="D88" s="62"/>
      <c r="E88" s="97"/>
    </row>
    <row r="89" spans="1:5" x14ac:dyDescent="0.35">
      <c r="A89" s="61"/>
      <c r="B89" s="61"/>
      <c r="C89" s="62"/>
      <c r="D89" s="62"/>
      <c r="E89" s="97"/>
    </row>
    <row r="90" spans="1:5" x14ac:dyDescent="0.35">
      <c r="A90" s="61"/>
      <c r="B90" s="61"/>
      <c r="C90" s="62"/>
      <c r="D90" s="62"/>
      <c r="E90" s="97"/>
    </row>
    <row r="91" spans="1:5" x14ac:dyDescent="0.35">
      <c r="A91" s="61"/>
      <c r="B91" s="61"/>
      <c r="C91" s="62"/>
      <c r="D91" s="62"/>
      <c r="E91" s="97"/>
    </row>
    <row r="92" spans="1:5" x14ac:dyDescent="0.35">
      <c r="A92" s="61"/>
      <c r="B92" s="61"/>
      <c r="C92" s="62"/>
      <c r="D92" s="62"/>
      <c r="E92" s="97"/>
    </row>
    <row r="93" spans="1:5" x14ac:dyDescent="0.35">
      <c r="A93" s="61"/>
      <c r="B93" s="61"/>
      <c r="C93" s="62"/>
      <c r="D93" s="62"/>
      <c r="E93" s="97"/>
    </row>
    <row r="94" spans="1:5" x14ac:dyDescent="0.35">
      <c r="A94" s="61"/>
      <c r="B94" s="61"/>
      <c r="C94" s="62"/>
      <c r="D94" s="62"/>
      <c r="E94" s="97"/>
    </row>
    <row r="95" spans="1:5" x14ac:dyDescent="0.35">
      <c r="A95" s="61"/>
      <c r="B95" s="61"/>
      <c r="C95" s="62"/>
      <c r="D95" s="62"/>
      <c r="E95" s="97"/>
    </row>
    <row r="96" spans="1:5" x14ac:dyDescent="0.35">
      <c r="A96" s="61"/>
      <c r="B96" s="61"/>
      <c r="C96" s="62"/>
      <c r="D96" s="62"/>
      <c r="E96" s="97"/>
    </row>
    <row r="97" spans="1:5" x14ac:dyDescent="0.35">
      <c r="A97" s="61"/>
      <c r="B97" s="61"/>
      <c r="C97" s="62"/>
      <c r="D97" s="62"/>
      <c r="E97" s="97"/>
    </row>
    <row r="98" spans="1:5" x14ac:dyDescent="0.35">
      <c r="A98" s="61"/>
      <c r="B98" s="61"/>
      <c r="C98" s="62"/>
      <c r="D98" s="62"/>
      <c r="E98" s="97"/>
    </row>
    <row r="99" spans="1:5" x14ac:dyDescent="0.35">
      <c r="A99" s="61"/>
      <c r="B99" s="61"/>
      <c r="C99" s="62"/>
      <c r="D99" s="62"/>
      <c r="E99" s="97"/>
    </row>
    <row r="100" spans="1:5" x14ac:dyDescent="0.35">
      <c r="A100" s="61"/>
      <c r="B100" s="61"/>
      <c r="C100" s="62"/>
      <c r="D100" s="62"/>
      <c r="E100" s="97"/>
    </row>
    <row r="101" spans="1:5" x14ac:dyDescent="0.35">
      <c r="A101" s="61"/>
      <c r="B101" s="61"/>
      <c r="C101" s="62"/>
      <c r="D101" s="62"/>
      <c r="E101" s="97"/>
    </row>
    <row r="102" spans="1:5" x14ac:dyDescent="0.35">
      <c r="A102" s="61"/>
      <c r="B102" s="61"/>
      <c r="C102" s="62"/>
      <c r="D102" s="62"/>
      <c r="E102" s="97"/>
    </row>
    <row r="103" spans="1:5" x14ac:dyDescent="0.35">
      <c r="A103" s="61"/>
      <c r="B103" s="61"/>
      <c r="C103" s="62"/>
      <c r="D103" s="62"/>
      <c r="E103" s="97"/>
    </row>
    <row r="104" spans="1:5" x14ac:dyDescent="0.35">
      <c r="A104" s="61"/>
      <c r="B104" s="61"/>
      <c r="C104" s="62"/>
      <c r="D104" s="62"/>
      <c r="E104" s="97"/>
    </row>
    <row r="105" spans="1:5" x14ac:dyDescent="0.35">
      <c r="A105" s="61"/>
      <c r="B105" s="61"/>
      <c r="C105" s="62"/>
      <c r="D105" s="62"/>
      <c r="E105" s="97"/>
    </row>
    <row r="106" spans="1:5" x14ac:dyDescent="0.35">
      <c r="A106" s="61"/>
      <c r="B106" s="61"/>
      <c r="C106" s="62"/>
      <c r="D106" s="62"/>
      <c r="E106" s="97"/>
    </row>
    <row r="107" spans="1:5" x14ac:dyDescent="0.35">
      <c r="A107" s="61"/>
      <c r="B107" s="61"/>
      <c r="C107" s="62"/>
      <c r="D107" s="62"/>
      <c r="E107" s="97"/>
    </row>
    <row r="108" spans="1:5" x14ac:dyDescent="0.35">
      <c r="A108" s="61"/>
      <c r="B108" s="61"/>
      <c r="C108" s="62"/>
      <c r="D108" s="62"/>
      <c r="E108" s="97"/>
    </row>
    <row r="109" spans="1:5" x14ac:dyDescent="0.35">
      <c r="A109" s="61"/>
      <c r="B109" s="61"/>
      <c r="C109" s="62"/>
      <c r="D109" s="62"/>
      <c r="E109" s="97"/>
    </row>
    <row r="110" spans="1:5" x14ac:dyDescent="0.35">
      <c r="A110" s="61"/>
      <c r="B110" s="61"/>
      <c r="C110" s="62"/>
      <c r="D110" s="62"/>
      <c r="E110" s="97"/>
    </row>
    <row r="111" spans="1:5" x14ac:dyDescent="0.35">
      <c r="A111" s="61"/>
      <c r="B111" s="61"/>
      <c r="C111" s="62"/>
      <c r="D111" s="62"/>
      <c r="E111" s="97"/>
    </row>
    <row r="112" spans="1:5" x14ac:dyDescent="0.35">
      <c r="A112" s="61"/>
      <c r="B112" s="61"/>
      <c r="C112" s="62"/>
      <c r="D112" s="62"/>
      <c r="E112" s="97"/>
    </row>
    <row r="113" spans="1:5" x14ac:dyDescent="0.35">
      <c r="A113" s="61"/>
      <c r="B113" s="61"/>
      <c r="C113" s="62"/>
      <c r="D113" s="62"/>
      <c r="E113" s="97"/>
    </row>
    <row r="114" spans="1:5" x14ac:dyDescent="0.35">
      <c r="A114" s="61"/>
      <c r="B114" s="61"/>
      <c r="C114" s="62"/>
      <c r="D114" s="62"/>
      <c r="E114" s="97"/>
    </row>
    <row r="115" spans="1:5" x14ac:dyDescent="0.35">
      <c r="A115" s="61"/>
      <c r="B115" s="61"/>
      <c r="C115" s="62"/>
      <c r="D115" s="62"/>
      <c r="E115" s="97"/>
    </row>
    <row r="116" spans="1:5" x14ac:dyDescent="0.35">
      <c r="A116" s="61"/>
      <c r="B116" s="61"/>
      <c r="C116" s="62"/>
      <c r="D116" s="62"/>
      <c r="E116" s="97"/>
    </row>
    <row r="117" spans="1:5" x14ac:dyDescent="0.35">
      <c r="A117" s="61"/>
      <c r="B117" s="61"/>
      <c r="C117" s="62"/>
      <c r="D117" s="62"/>
      <c r="E117" s="97"/>
    </row>
    <row r="118" spans="1:5" x14ac:dyDescent="0.35">
      <c r="A118" s="61"/>
      <c r="B118" s="61"/>
      <c r="C118" s="62"/>
      <c r="D118" s="62"/>
      <c r="E118" s="97"/>
    </row>
    <row r="119" spans="1:5" x14ac:dyDescent="0.35">
      <c r="A119" s="61"/>
      <c r="B119" s="61"/>
      <c r="C119" s="62"/>
      <c r="D119" s="62"/>
      <c r="E119" s="97"/>
    </row>
    <row r="120" spans="1:5" x14ac:dyDescent="0.35">
      <c r="A120" s="61"/>
      <c r="B120" s="61"/>
      <c r="C120" s="62"/>
      <c r="D120" s="62"/>
      <c r="E120" s="97"/>
    </row>
    <row r="121" spans="1:5" x14ac:dyDescent="0.35">
      <c r="A121" s="61"/>
      <c r="B121" s="61"/>
      <c r="C121" s="62"/>
      <c r="D121" s="62"/>
      <c r="E121" s="97"/>
    </row>
    <row r="122" spans="1:5" x14ac:dyDescent="0.35">
      <c r="A122" s="61"/>
      <c r="B122" s="61"/>
      <c r="C122" s="62"/>
      <c r="D122" s="62"/>
      <c r="E122" s="97"/>
    </row>
    <row r="123" spans="1:5" x14ac:dyDescent="0.35">
      <c r="A123" s="61"/>
      <c r="B123" s="61"/>
      <c r="C123" s="62"/>
      <c r="D123" s="62"/>
      <c r="E123" s="97"/>
    </row>
    <row r="124" spans="1:5" x14ac:dyDescent="0.35">
      <c r="A124" s="61"/>
      <c r="B124" s="61"/>
      <c r="C124" s="62"/>
      <c r="D124" s="62"/>
      <c r="E124" s="97"/>
    </row>
    <row r="125" spans="1:5" x14ac:dyDescent="0.35">
      <c r="A125" s="61"/>
      <c r="B125" s="61"/>
      <c r="C125" s="62"/>
      <c r="D125" s="62"/>
      <c r="E125" s="97"/>
    </row>
    <row r="126" spans="1:5" x14ac:dyDescent="0.35">
      <c r="A126" s="61"/>
      <c r="B126" s="61"/>
      <c r="C126" s="62"/>
      <c r="D126" s="62"/>
      <c r="E126" s="97"/>
    </row>
    <row r="127" spans="1:5" x14ac:dyDescent="0.35">
      <c r="A127" s="61"/>
      <c r="B127" s="61"/>
      <c r="C127" s="62"/>
      <c r="D127" s="62"/>
      <c r="E127" s="97"/>
    </row>
    <row r="128" spans="1:5" x14ac:dyDescent="0.35">
      <c r="A128" s="61"/>
      <c r="B128" s="61"/>
      <c r="C128" s="62"/>
      <c r="D128" s="62"/>
      <c r="E128" s="97"/>
    </row>
    <row r="129" spans="1:5" x14ac:dyDescent="0.35">
      <c r="A129" s="61"/>
      <c r="B129" s="61"/>
      <c r="C129" s="62"/>
      <c r="D129" s="62"/>
      <c r="E129" s="97"/>
    </row>
    <row r="130" spans="1:5" x14ac:dyDescent="0.35">
      <c r="A130" s="61"/>
      <c r="B130" s="61"/>
      <c r="C130" s="62"/>
      <c r="D130" s="62"/>
      <c r="E130" s="97"/>
    </row>
    <row r="131" spans="1:5" x14ac:dyDescent="0.35">
      <c r="A131" s="61"/>
      <c r="B131" s="61"/>
      <c r="C131" s="62"/>
      <c r="D131" s="62"/>
      <c r="E131" s="97"/>
    </row>
    <row r="132" spans="1:5" x14ac:dyDescent="0.35">
      <c r="A132" s="61"/>
      <c r="B132" s="61"/>
      <c r="C132" s="62"/>
      <c r="D132" s="62"/>
      <c r="E132" s="97"/>
    </row>
    <row r="133" spans="1:5" x14ac:dyDescent="0.35">
      <c r="A133" s="61"/>
      <c r="B133" s="61"/>
      <c r="C133" s="62"/>
      <c r="D133" s="62"/>
      <c r="E133" s="97"/>
    </row>
    <row r="134" spans="1:5" x14ac:dyDescent="0.35">
      <c r="A134" s="61"/>
      <c r="B134" s="61"/>
      <c r="C134" s="62"/>
      <c r="D134" s="62"/>
      <c r="E134" s="97"/>
    </row>
    <row r="135" spans="1:5" x14ac:dyDescent="0.35">
      <c r="A135" s="61"/>
      <c r="B135" s="61"/>
      <c r="C135" s="62"/>
      <c r="D135" s="62"/>
      <c r="E135" s="97"/>
    </row>
    <row r="136" spans="1:5" x14ac:dyDescent="0.35">
      <c r="A136" s="61"/>
      <c r="B136" s="61"/>
      <c r="C136" s="62"/>
      <c r="D136" s="62"/>
      <c r="E136" s="97"/>
    </row>
    <row r="137" spans="1:5" x14ac:dyDescent="0.35">
      <c r="A137" s="61"/>
      <c r="B137" s="61"/>
      <c r="C137" s="62"/>
      <c r="D137" s="62"/>
      <c r="E137" s="97"/>
    </row>
    <row r="138" spans="1:5" x14ac:dyDescent="0.35">
      <c r="A138" s="61"/>
      <c r="B138" s="61"/>
      <c r="C138" s="62"/>
      <c r="D138" s="62"/>
      <c r="E138" s="97"/>
    </row>
  </sheetData>
  <sheetProtection algorithmName="SHA-512" hashValue="rPkW+vxje/pdbCCZI2bogtySCWO+2z33hNOYjjodoXABripMDckfiBpYw8+CY+XMeks9qYzfUJM88ngIL6aqyg==" saltValue="A1hZv2HICvG1nSFO5QOeXw==" spinCount="100000" sheet="1" insertHyperlinks="0" selectLockedCells="1" sort="0" autoFilter="0"/>
  <autoFilter ref="A8:F8"/>
  <mergeCells count="2">
    <mergeCell ref="A2:A6"/>
    <mergeCell ref="E7:F7"/>
  </mergeCells>
  <hyperlinks>
    <hyperlink ref="C8" location="'Active ingredients'!C8" display="Active Ingredients"/>
    <hyperlink ref="D8" location="' Label Info (alt)'!A1" display="Label Information"/>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9"/>
  <sheetViews>
    <sheetView showGridLines="0" showRowColHeaders="0" zoomScale="90" zoomScaleNormal="90" workbookViewId="0">
      <selection activeCell="A9" sqref="A9"/>
    </sheetView>
  </sheetViews>
  <sheetFormatPr defaultColWidth="9.1796875" defaultRowHeight="14.5" x14ac:dyDescent="0.35"/>
  <cols>
    <col min="1" max="1" width="40.6328125" style="63" customWidth="1"/>
    <col min="2" max="2" width="30.1796875" style="62" customWidth="1"/>
    <col min="3" max="3" width="26.1796875" style="62" customWidth="1"/>
    <col min="4" max="16384" width="9.1796875" style="62"/>
  </cols>
  <sheetData>
    <row r="1" spans="1:3" x14ac:dyDescent="0.35">
      <c r="A1" s="395" t="str">
        <f>"Last revised: "&amp;MONTH('Full Database (hide)'!$B$1)&amp;"/"&amp;DAY('Full Database (hide)'!$B$1)&amp;"/"&amp;YEAR('Full Database (hide)'!$B$1)</f>
        <v>Last revised: 8/13/2019</v>
      </c>
      <c r="C1" s="63"/>
    </row>
    <row r="2" spans="1:3" x14ac:dyDescent="0.35">
      <c r="A2" s="521" t="s">
        <v>291</v>
      </c>
      <c r="C2" s="63"/>
    </row>
    <row r="3" spans="1:3" x14ac:dyDescent="0.35">
      <c r="A3" s="521"/>
      <c r="C3" s="63"/>
    </row>
    <row r="4" spans="1:3" x14ac:dyDescent="0.35">
      <c r="A4" s="521"/>
      <c r="C4" s="63"/>
    </row>
    <row r="5" spans="1:3" x14ac:dyDescent="0.35">
      <c r="A5" s="521"/>
      <c r="C5" s="63"/>
    </row>
    <row r="6" spans="1:3" x14ac:dyDescent="0.35">
      <c r="A6" s="521"/>
      <c r="C6" s="63"/>
    </row>
    <row r="7" spans="1:3" ht="15" thickBot="1" x14ac:dyDescent="0.4">
      <c r="A7" s="396"/>
      <c r="C7" s="63"/>
    </row>
    <row r="8" spans="1:3" x14ac:dyDescent="0.35">
      <c r="A8" s="265" t="s">
        <v>380</v>
      </c>
      <c r="B8"/>
      <c r="C8"/>
    </row>
    <row r="9" spans="1:3" ht="21.5" thickBot="1" x14ac:dyDescent="0.4">
      <c r="A9" s="231" t="s">
        <v>379</v>
      </c>
    </row>
    <row r="10" spans="1:3" ht="15" thickBot="1" x14ac:dyDescent="0.4">
      <c r="A10" s="380"/>
      <c r="B10" s="216"/>
      <c r="C10" s="216"/>
    </row>
    <row r="11" spans="1:3" ht="130" customHeight="1" thickBot="1" x14ac:dyDescent="0.4">
      <c r="A11" s="217" t="str">
        <f>+'Full Database (hide)'!B3</f>
        <v>Alternative Brand Names</v>
      </c>
      <c r="B11" s="524" t="str">
        <f>VLOOKUP($A$9,'Full Database (hide)'!$A$4:$Z$98,2,FALSE)</f>
        <v>Other names under which the product is sold appears here; except when clarified by the manufacturer, this list is the list of other trade names from the EPA label</v>
      </c>
      <c r="C11" s="525"/>
    </row>
    <row r="12" spans="1:3" ht="15" thickBot="1" x14ac:dyDescent="0.4">
      <c r="A12" s="380"/>
      <c r="B12" s="216"/>
      <c r="C12" s="216"/>
    </row>
    <row r="13" spans="1:3" ht="16" thickBot="1" x14ac:dyDescent="0.4">
      <c r="A13" s="218" t="str">
        <f>+'Full Database (hide)'!D2</f>
        <v>Sanitizer Active Ingredients</v>
      </c>
      <c r="B13" s="219" t="str">
        <f>+'Full Database (hide)'!E3</f>
        <v>Strength (percent)</v>
      </c>
      <c r="C13" s="220" t="s">
        <v>377</v>
      </c>
    </row>
    <row r="14" spans="1:3" ht="30" customHeight="1" x14ac:dyDescent="0.35">
      <c r="A14" s="397" t="str">
        <f>+'Full Database (hide)'!D3</f>
        <v>Oxidizers</v>
      </c>
      <c r="B14" s="266" t="str">
        <f>VLOOKUP($A$9,'Full Database (hide)'!$A$4:$Z$98,5,FALSE)</f>
        <v>Value from label</v>
      </c>
      <c r="C14" s="221" t="str">
        <f>VLOOKUP($A$9,'Full Database (hide)'!$A$4:$Z$98,4,FALSE)</f>
        <v>Type of oxidizer</v>
      </c>
    </row>
    <row r="15" spans="1:3" x14ac:dyDescent="0.35">
      <c r="A15" s="398" t="str">
        <f>+'Full Database (hide)'!F3</f>
        <v>Organic Acids</v>
      </c>
      <c r="B15" s="267" t="str">
        <f>VLOOKUP($A$9,'Full Database (hide)'!$A$4:$Z$98,7,FALSE)</f>
        <v>Value from label</v>
      </c>
      <c r="C15" s="222" t="str">
        <f>VLOOKUP($A$9,'Full Database (hide)'!$A$4:$Z$98,6,FALSE)</f>
        <v>Type of acid</v>
      </c>
    </row>
    <row r="16" spans="1:3" x14ac:dyDescent="0.35">
      <c r="A16" s="399" t="str">
        <f>+'Full Database (hide)'!H3</f>
        <v>Quaternary Ammoniums</v>
      </c>
      <c r="B16" s="267" t="str">
        <f>VLOOKUP($A$9,'Full Database (hide)'!$A$4:$Z$98,9,FALSE)</f>
        <v>Value from label</v>
      </c>
      <c r="C16" s="222" t="str">
        <f>VLOOKUP($A$9,'Full Database (hide)'!$A$4:$Z$98,8,FALSE)</f>
        <v>Type of quat</v>
      </c>
    </row>
    <row r="17" spans="1:3" ht="15" thickBot="1" x14ac:dyDescent="0.4">
      <c r="A17" s="400" t="str">
        <f>+'Full Database (hide)'!J3</f>
        <v>Enhancers</v>
      </c>
      <c r="B17" s="268" t="str">
        <f>VLOOKUP($A$9,'Full Database (hide)'!$A$4:$Z$98,11,FALSE)</f>
        <v>Value from label</v>
      </c>
      <c r="C17" s="223" t="str">
        <f>VLOOKUP($A$9,'Full Database (hide)'!$A$4:$Z$98,10,FALSE)</f>
        <v>Description of enhancers</v>
      </c>
    </row>
    <row r="18" spans="1:3" ht="15" thickBot="1" x14ac:dyDescent="0.4">
      <c r="A18" s="380"/>
      <c r="B18" s="216"/>
      <c r="C18" s="216"/>
    </row>
    <row r="19" spans="1:3" ht="16" thickBot="1" x14ac:dyDescent="0.4">
      <c r="A19" s="224" t="s">
        <v>420</v>
      </c>
      <c r="B19" s="412"/>
      <c r="C19" s="225"/>
    </row>
    <row r="20" spans="1:3" x14ac:dyDescent="0.35">
      <c r="A20" s="226" t="str">
        <f>+'Full Database (hide)'!N3</f>
        <v>EPA Registration Number</v>
      </c>
      <c r="B20" s="411" t="str">
        <f>VLOOKUP($A$9,'Full Database (hide)'!$A$4:$Z$98,14,FALSE)</f>
        <v>EPA Registration Number</v>
      </c>
      <c r="C20" s="225"/>
    </row>
    <row r="21" spans="1:3" x14ac:dyDescent="0.35">
      <c r="A21" s="401" t="str">
        <f>+'Full Database (hide)'!T3</f>
        <v xml:space="preserve">EPA Accepted Date </v>
      </c>
      <c r="B21" s="227" t="str">
        <f>VLOOKUP($A$9,'Full Database (hide)'!$A$4:$Z$98,20,FALSE)</f>
        <v>Version date</v>
      </c>
      <c r="C21" s="225"/>
    </row>
    <row r="22" spans="1:3" ht="15" thickBot="1" x14ac:dyDescent="0.4">
      <c r="A22" s="402" t="str">
        <f>+'Full Database (hide)'!O3</f>
        <v>Link to EPA Label</v>
      </c>
      <c r="B22" s="234" t="str">
        <f>HYPERLINK(VLOOKUP($A$9,'Full Database (hide)'!$A$4:$Z$98,15,FALSE),"Label PDF")</f>
        <v>Label PDF</v>
      </c>
      <c r="C22" s="225"/>
    </row>
    <row r="23" spans="1:3" ht="39.75" customHeight="1" thickBot="1" x14ac:dyDescent="0.4">
      <c r="A23" s="403" t="str">
        <f>+'Full Database (hide)'!V3</f>
        <v xml:space="preserve">Notes </v>
      </c>
      <c r="B23" s="522" t="str">
        <f>VLOOKUP($A$9,'Full Database (hide)'!$A$4:$Z$98,22,FALSE)</f>
        <v>Any notes appear here</v>
      </c>
      <c r="C23" s="523"/>
    </row>
    <row r="24" spans="1:3" ht="5" customHeight="1" thickBot="1" x14ac:dyDescent="0.4">
      <c r="A24" s="404"/>
      <c r="B24" s="228"/>
      <c r="C24" s="228"/>
    </row>
    <row r="25" spans="1:3" ht="15" thickBot="1" x14ac:dyDescent="0.4">
      <c r="A25" s="404"/>
      <c r="B25" s="229" t="s">
        <v>24</v>
      </c>
      <c r="C25" s="230" t="s">
        <v>393</v>
      </c>
    </row>
    <row r="26" spans="1:3" ht="29" x14ac:dyDescent="0.35">
      <c r="A26" s="226" t="str">
        <f>+'Full Database (hide)'!Q3</f>
        <v xml:space="preserve">Labeled For Use in Fruit and Vegetable Wash Water? </v>
      </c>
      <c r="B26" s="418" t="str">
        <f>IF($A$9="Select Me","Yes or No",
       IF(ISNUMBER(VLOOKUP($A$9,'Full Database (hide)'!$A$4:$Z$98,17,FALSE)), "Yes", "No"))</f>
        <v>Yes or No</v>
      </c>
      <c r="C26" s="263" t="str">
        <f>IF(ISNUMBER(VLOOKUP($A$9,'Full Database (hide)'!$A$4:$Z$98,17,FALSE)),"Page "&amp;VLOOKUP($A$9,'Full Database (hide)'!$A$4:$Z$98,17,FALSE),VLOOKUP($A$9,'Full Database (hide)'!$A$4:$Z$98,17,FALSE))</f>
        <v>Page number</v>
      </c>
    </row>
    <row r="27" spans="1:3" hidden="1" x14ac:dyDescent="0.35">
      <c r="A27" s="401" t="e">
        <f>+'Full Database (hide)'!#REF!</f>
        <v>#REF!</v>
      </c>
      <c r="B27" s="417" t="str">
        <f>IF($A$9="Select Me","Yes or No",
       IF(ISNUMBER(VLOOKUP($A$9,'Full Database (hide)'!$A$4:$Z$98,17,FALSE)), "Yes", "No"))</f>
        <v>Yes or No</v>
      </c>
      <c r="C27" s="264"/>
    </row>
    <row r="28" spans="1:3" ht="29" x14ac:dyDescent="0.35">
      <c r="A28" s="401" t="str">
        <f>+'Full Database (hide)'!P3</f>
        <v>Labeled For Use on Non-Porous Food Contact Surfaces?</v>
      </c>
      <c r="B28" s="417" t="str">
        <f>IF($A$9="Select Me","Yes or No",
       IF(ISNUMBER(VLOOKUP($A$9,'Full Database (hide)'!$A$4:$Z$98,16,FALSE)), "Yes", "No"))</f>
        <v>Yes or No</v>
      </c>
      <c r="C28" s="264" t="str">
        <f>IF(ISNUMBER(VLOOKUP($A$9,'Full Database (hide)'!$A$4:$Z$98,16,FALSE)),"Page "&amp;VLOOKUP($A$9,'Full Database (hide)'!$A$4:$Z$98,16,FALSE),VLOOKUP($A$9,'Full Database (hide)'!$A$4:$Z$98,16,FALSE))</f>
        <v>Page number</v>
      </c>
    </row>
    <row r="29" spans="1:3" ht="15" thickBot="1" x14ac:dyDescent="0.4">
      <c r="A29" s="401" t="str">
        <f>+'Full Database (hide)'!R3</f>
        <v>Labeled For Use in Irrigation Water?</v>
      </c>
      <c r="B29" s="417" t="str">
        <f>IF($A$9="Select Me","Yes or No",
       IF(ISNUMBER(VLOOKUP($A$9,'Full Database (hide)'!$A$4:$Z$98,18,FALSE)), "Yes", "No"))</f>
        <v>Yes or No</v>
      </c>
      <c r="C29" s="436" t="str">
        <f>IF(ISNUMBER(VLOOKUP($A$9,'Full Database (hide)'!$A$4:$Z$98,18,FALSE)),"Page "&amp;VLOOKUP($A$9,'Full Database (hide)'!$A$4:$Z$98,18,FALSE),VLOOKUP($A$9,'Full Database (hide)'!$A$4:$Z$98,18,FALSE))</f>
        <v>Page number</v>
      </c>
    </row>
    <row r="30" spans="1:3" hidden="1" x14ac:dyDescent="0.35">
      <c r="A30" s="401" t="e">
        <f>+'Full Database (hide)'!#REF!</f>
        <v>#REF!</v>
      </c>
      <c r="B30" s="417" t="str">
        <f>VLOOKUP($A$9,'Full Database (hide)'!$A$4:$Z$98,17)</f>
        <v>Page number</v>
      </c>
      <c r="C30" s="411"/>
    </row>
    <row r="31" spans="1:3" hidden="1" x14ac:dyDescent="0.35">
      <c r="A31" s="401" t="e">
        <f>+'Full Database (hide)'!#REF!</f>
        <v>#REF!</v>
      </c>
      <c r="B31" s="417" t="str">
        <f>VLOOKUP($A$9,'Full Database (hide)'!$A$4:$Z$98,18)</f>
        <v>Page number</v>
      </c>
      <c r="C31" s="434"/>
    </row>
    <row r="32" spans="1:3" ht="30" customHeight="1" thickBot="1" x14ac:dyDescent="0.4">
      <c r="A32" s="419" t="str">
        <f>+'Full Database (hide)'!S3</f>
        <v>Contains Efficacy Statement to Control Public Health Organisms?</v>
      </c>
      <c r="B32" s="436" t="str">
        <f>VLOOKUP($A$9,'Full Database (hide)'!$A$4:$Z$98,19,FALSE)</f>
        <v>Yes, No, or conditional</v>
      </c>
      <c r="C32" s="435"/>
    </row>
    <row r="33" spans="1:3" ht="17.25" customHeight="1" thickBot="1" x14ac:dyDescent="0.4">
      <c r="A33" s="409"/>
      <c r="B33" s="407"/>
      <c r="C33" s="407"/>
    </row>
    <row r="34" spans="1:3" ht="16.5" customHeight="1" thickBot="1" x14ac:dyDescent="0.4">
      <c r="A34" s="410" t="str">
        <f>+'Full Database (hide)'!M2</f>
        <v>Other Labeled Uses</v>
      </c>
      <c r="B34" s="413"/>
      <c r="C34" s="407"/>
    </row>
    <row r="35" spans="1:3" ht="31.5" customHeight="1" x14ac:dyDescent="0.35">
      <c r="A35" s="226" t="str">
        <f>+'Full Database (hide)'!M3</f>
        <v>Organic Materials Review Institute (OMRI) Listing</v>
      </c>
      <c r="B35" s="411" t="str">
        <f>VLOOKUP($A$9,'Full Database (hide)'!$A$4:$Z$98,13,FALSE)</f>
        <v>Yes, no, or conditional</v>
      </c>
      <c r="C35" s="225"/>
    </row>
    <row r="36" spans="1:3" ht="15" thickBot="1" x14ac:dyDescent="0.4">
      <c r="A36" s="380"/>
      <c r="B36" s="216"/>
      <c r="C36" s="216"/>
    </row>
    <row r="37" spans="1:3" ht="16" thickBot="1" x14ac:dyDescent="0.4">
      <c r="A37" s="253" t="s">
        <v>49</v>
      </c>
      <c r="B37" s="225"/>
      <c r="C37" s="216"/>
    </row>
    <row r="38" spans="1:3" ht="45" customHeight="1" x14ac:dyDescent="0.35">
      <c r="A38" s="405" t="str">
        <f>+'Full Database (hide)'!U3</f>
        <v>Quantity Purchasable per EPA Label</v>
      </c>
      <c r="B38" s="254" t="str">
        <f>VLOOKUP($A$9,'Full Database (hide)'!$A$4:$Z$98,21,FALSE)</f>
        <v>Container volumes or weights appear here, as on the EPA label</v>
      </c>
      <c r="C38" s="216"/>
    </row>
    <row r="39" spans="1:3" ht="29.5" thickBot="1" x14ac:dyDescent="0.4">
      <c r="A39" s="406" t="str">
        <f>+'Full Database (hide)'!C3</f>
        <v>Manufacturer</v>
      </c>
      <c r="B39" s="255" t="str">
        <f>VLOOKUP($A$9,'Full Database (hide)'!$A$4:$Z$98,3,FALSE)</f>
        <v>The primary manufacturer appears here</v>
      </c>
      <c r="C39" s="216"/>
    </row>
  </sheetData>
  <sheetProtection algorithmName="SHA-512" hashValue="8MSN1Is8KDs1Xl0vHYZ4L8neNR54t8f2d+Sq1A/mKcmgXNQ46KIczp7BQg1HuD97Zyz5IorRWRXS3KOc/elBhg==" saltValue="ei8+6iwGUBh1AX0lV548fA==" spinCount="100000" sheet="1" selectLockedCells="1" sort="0" autoFilter="0"/>
  <mergeCells count="3">
    <mergeCell ref="A2:A6"/>
    <mergeCell ref="B23:C23"/>
    <mergeCell ref="B11:C11"/>
  </mergeCells>
  <conditionalFormatting sqref="C26:C29">
    <cfRule type="cellIs" dxfId="2" priority="2" operator="equal">
      <formula>"N/A"</formula>
    </cfRule>
  </conditionalFormatting>
  <conditionalFormatting sqref="B26:B29">
    <cfRule type="cellIs" dxfId="1" priority="1" operator="equal">
      <formula>"No"</formula>
    </cfRule>
  </conditionalFormatting>
  <pageMargins left="0.7" right="0.7" top="0.75" bottom="0.75" header="0.3" footer="0.3"/>
  <pageSetup scale="88" orientation="portrait"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You must select a sanitizer from drop-down list" promptTitle="Sanitizer">
          <x14:formula1>
            <xm:f>Lists!$A$4:$A$74</xm:f>
          </x14:formula1>
          <xm:sqref>A9</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5" tint="0.59999389629810485"/>
  </sheetPr>
  <dimension ref="A1:Z84"/>
  <sheetViews>
    <sheetView zoomScale="80" zoomScaleNormal="80" workbookViewId="0">
      <pane xSplit="2" ySplit="3" topLeftCell="L4" activePane="bottomRight" state="frozen"/>
      <selection activeCell="L6" sqref="L6"/>
      <selection pane="topRight" activeCell="L6" sqref="L6"/>
      <selection pane="bottomLeft" activeCell="L6" sqref="L6"/>
      <selection pane="bottomRight" activeCell="V42" sqref="V42"/>
    </sheetView>
  </sheetViews>
  <sheetFormatPr defaultColWidth="8.81640625" defaultRowHeight="14.5" x14ac:dyDescent="0.35"/>
  <cols>
    <col min="1" max="1" width="16.81640625" customWidth="1"/>
    <col min="2" max="2" width="41.36328125" style="2" bestFit="1" customWidth="1"/>
    <col min="3" max="3" width="22.453125" style="16" customWidth="1"/>
    <col min="4" max="4" width="18.36328125" style="2" customWidth="1"/>
    <col min="5" max="5" width="10.6328125" style="3" customWidth="1"/>
    <col min="6" max="6" width="16.6328125" style="2" customWidth="1"/>
    <col min="7" max="7" width="10.6328125" style="3" customWidth="1"/>
    <col min="8" max="8" width="16.6328125" style="2" customWidth="1"/>
    <col min="9" max="9" width="10.6328125" style="3" customWidth="1"/>
    <col min="10" max="10" width="16.6328125" style="2" customWidth="1"/>
    <col min="11" max="11" width="10.6328125" style="3" customWidth="1"/>
    <col min="12" max="12" width="17.81640625" bestFit="1" customWidth="1"/>
    <col min="13" max="13" width="20.36328125" customWidth="1"/>
    <col min="14" max="14" width="16" customWidth="1"/>
    <col min="15" max="15" width="41" style="16" customWidth="1"/>
    <col min="16" max="18" width="14.6328125" customWidth="1"/>
    <col min="19" max="19" width="15.6328125" customWidth="1"/>
    <col min="20" max="20" width="20.36328125" customWidth="1"/>
    <col min="21" max="21" width="20.36328125" style="16" customWidth="1"/>
    <col min="22" max="22" width="40.6328125" style="43" customWidth="1"/>
    <col min="23" max="23" width="24.81640625" style="16" customWidth="1"/>
    <col min="24" max="25" width="24.81640625" customWidth="1"/>
    <col min="26" max="26" width="83" bestFit="1" customWidth="1"/>
    <col min="27" max="27" width="14.6328125" customWidth="1"/>
    <col min="28" max="28" width="13.453125" bestFit="1" customWidth="1"/>
    <col min="29" max="29" width="28.81640625" bestFit="1" customWidth="1"/>
    <col min="30" max="30" width="14.81640625" customWidth="1"/>
    <col min="32" max="32" width="20.81640625" customWidth="1"/>
    <col min="33" max="33" width="13.453125" customWidth="1"/>
    <col min="34" max="35" width="13.453125" bestFit="1" customWidth="1"/>
    <col min="36" max="36" width="16.1796875" bestFit="1" customWidth="1"/>
  </cols>
  <sheetData>
    <row r="1" spans="1:26" ht="15" thickBot="1" x14ac:dyDescent="0.4">
      <c r="A1" t="s">
        <v>244</v>
      </c>
      <c r="B1" s="45">
        <v>43690</v>
      </c>
      <c r="C1">
        <v>3</v>
      </c>
      <c r="D1" s="2">
        <v>4</v>
      </c>
      <c r="E1">
        <v>5</v>
      </c>
      <c r="F1" s="2">
        <v>6</v>
      </c>
      <c r="G1">
        <v>7</v>
      </c>
      <c r="H1" s="2">
        <v>8</v>
      </c>
      <c r="I1">
        <v>9</v>
      </c>
      <c r="J1" s="2">
        <v>10</v>
      </c>
      <c r="K1">
        <v>11</v>
      </c>
      <c r="L1" s="2">
        <v>12</v>
      </c>
      <c r="M1">
        <v>13</v>
      </c>
      <c r="N1" s="2">
        <v>14</v>
      </c>
      <c r="O1" s="16">
        <v>15</v>
      </c>
      <c r="P1" s="2">
        <v>16</v>
      </c>
      <c r="Q1">
        <v>17</v>
      </c>
      <c r="R1" s="2">
        <v>18</v>
      </c>
      <c r="S1">
        <v>19</v>
      </c>
      <c r="T1" s="2">
        <v>20</v>
      </c>
      <c r="U1">
        <v>21</v>
      </c>
      <c r="V1" s="2">
        <v>22</v>
      </c>
      <c r="W1">
        <v>23</v>
      </c>
      <c r="X1" s="2">
        <v>24</v>
      </c>
    </row>
    <row r="2" spans="1:26" ht="29.5" thickBot="1" x14ac:dyDescent="0.4">
      <c r="D2" s="393" t="s">
        <v>23</v>
      </c>
      <c r="E2" s="393"/>
      <c r="F2" s="393"/>
      <c r="G2" s="393"/>
      <c r="H2" s="393"/>
      <c r="I2" s="393"/>
      <c r="J2" s="393"/>
      <c r="K2" s="393"/>
      <c r="L2" s="278"/>
      <c r="M2" s="408" t="s">
        <v>427</v>
      </c>
      <c r="N2" s="408" t="s">
        <v>421</v>
      </c>
      <c r="O2" s="508" t="s">
        <v>420</v>
      </c>
      <c r="P2" s="509"/>
      <c r="Q2" s="509"/>
      <c r="R2" s="509"/>
      <c r="S2" s="510"/>
      <c r="T2" s="394" t="s">
        <v>24</v>
      </c>
      <c r="W2" s="358"/>
    </row>
    <row r="3" spans="1:26" ht="108.75" customHeight="1" thickBot="1" x14ac:dyDescent="0.4">
      <c r="A3" s="237" t="s">
        <v>451</v>
      </c>
      <c r="B3" s="238" t="s">
        <v>452</v>
      </c>
      <c r="C3" s="239" t="s">
        <v>17</v>
      </c>
      <c r="D3" s="47" t="s">
        <v>265</v>
      </c>
      <c r="E3" s="48" t="s">
        <v>22</v>
      </c>
      <c r="F3" s="49" t="s">
        <v>264</v>
      </c>
      <c r="G3" s="48" t="s">
        <v>22</v>
      </c>
      <c r="H3" s="49" t="s">
        <v>266</v>
      </c>
      <c r="I3" s="48" t="s">
        <v>22</v>
      </c>
      <c r="J3" s="49" t="s">
        <v>267</v>
      </c>
      <c r="K3" s="179" t="s">
        <v>22</v>
      </c>
      <c r="L3" s="241" t="s">
        <v>32</v>
      </c>
      <c r="M3" s="237" t="s">
        <v>321</v>
      </c>
      <c r="N3" s="241" t="s">
        <v>417</v>
      </c>
      <c r="O3" s="438" t="s">
        <v>292</v>
      </c>
      <c r="P3" s="232" t="s">
        <v>445</v>
      </c>
      <c r="Q3" s="232" t="s">
        <v>418</v>
      </c>
      <c r="R3" s="233" t="s">
        <v>419</v>
      </c>
      <c r="S3" s="233" t="s">
        <v>424</v>
      </c>
      <c r="T3" s="242" t="s">
        <v>20</v>
      </c>
      <c r="U3" s="240" t="s">
        <v>425</v>
      </c>
      <c r="V3" s="354" t="s">
        <v>21</v>
      </c>
      <c r="W3" s="359" t="s">
        <v>422</v>
      </c>
      <c r="X3" s="359" t="s">
        <v>423</v>
      </c>
    </row>
    <row r="4" spans="1:26" ht="29" x14ac:dyDescent="0.35">
      <c r="A4" s="243" t="s">
        <v>0</v>
      </c>
      <c r="B4" s="244" t="s">
        <v>1</v>
      </c>
      <c r="C4" s="144" t="s">
        <v>2</v>
      </c>
      <c r="D4" s="318" t="s">
        <v>34</v>
      </c>
      <c r="E4" s="319">
        <v>0.68</v>
      </c>
      <c r="F4" s="318" t="s">
        <v>51</v>
      </c>
      <c r="G4" s="320" t="s">
        <v>52</v>
      </c>
      <c r="H4" s="318" t="s">
        <v>51</v>
      </c>
      <c r="I4" s="321" t="s">
        <v>52</v>
      </c>
      <c r="J4" s="318" t="s">
        <v>51</v>
      </c>
      <c r="K4" s="322" t="s">
        <v>52</v>
      </c>
      <c r="L4" s="27" t="s">
        <v>7</v>
      </c>
      <c r="M4" s="17" t="s">
        <v>43</v>
      </c>
      <c r="N4" s="245" t="s">
        <v>3</v>
      </c>
      <c r="O4" s="246" t="s">
        <v>208</v>
      </c>
      <c r="P4" s="17">
        <v>14</v>
      </c>
      <c r="Q4" s="247">
        <v>22</v>
      </c>
      <c r="R4" s="17">
        <v>27</v>
      </c>
      <c r="S4" s="27" t="s">
        <v>7</v>
      </c>
      <c r="T4" s="248">
        <v>41652</v>
      </c>
      <c r="U4" s="202" t="s">
        <v>275</v>
      </c>
      <c r="V4" s="351" t="s">
        <v>51</v>
      </c>
      <c r="W4" s="360" t="s">
        <v>402</v>
      </c>
      <c r="X4" s="361"/>
      <c r="Z4" s="348"/>
    </row>
    <row r="5" spans="1:26" ht="43.5" x14ac:dyDescent="0.35">
      <c r="A5" s="186" t="s">
        <v>56</v>
      </c>
      <c r="B5" s="30" t="s">
        <v>245</v>
      </c>
      <c r="C5" s="145" t="s">
        <v>112</v>
      </c>
      <c r="D5" s="323" t="s">
        <v>273</v>
      </c>
      <c r="E5" s="324">
        <v>0.25</v>
      </c>
      <c r="F5" s="323" t="s">
        <v>51</v>
      </c>
      <c r="G5" s="325" t="s">
        <v>52</v>
      </c>
      <c r="H5" s="323" t="s">
        <v>51</v>
      </c>
      <c r="I5" s="326" t="s">
        <v>52</v>
      </c>
      <c r="J5" s="323" t="s">
        <v>51</v>
      </c>
      <c r="K5" s="327" t="s">
        <v>52</v>
      </c>
      <c r="L5" s="18" t="s">
        <v>7</v>
      </c>
      <c r="M5" s="18" t="s">
        <v>240</v>
      </c>
      <c r="N5" s="35" t="s">
        <v>155</v>
      </c>
      <c r="O5" s="185" t="s">
        <v>323</v>
      </c>
      <c r="P5" s="18">
        <v>5</v>
      </c>
      <c r="Q5" s="118">
        <v>6</v>
      </c>
      <c r="R5" s="35">
        <v>6</v>
      </c>
      <c r="S5" s="18" t="s">
        <v>7</v>
      </c>
      <c r="T5" s="39">
        <v>43139</v>
      </c>
      <c r="U5" s="149" t="s">
        <v>275</v>
      </c>
      <c r="V5" s="352" t="s">
        <v>51</v>
      </c>
      <c r="W5" s="362"/>
      <c r="X5" s="360" t="s">
        <v>403</v>
      </c>
      <c r="Z5" s="347"/>
    </row>
    <row r="6" spans="1:26" ht="43.5" x14ac:dyDescent="0.35">
      <c r="A6" s="186" t="s">
        <v>54</v>
      </c>
      <c r="B6" s="29" t="s">
        <v>55</v>
      </c>
      <c r="C6" s="145" t="s">
        <v>112</v>
      </c>
      <c r="D6" s="323" t="s">
        <v>273</v>
      </c>
      <c r="E6" s="324">
        <v>7.4999999999999997E-2</v>
      </c>
      <c r="F6" s="323" t="s">
        <v>51</v>
      </c>
      <c r="G6" s="325" t="s">
        <v>52</v>
      </c>
      <c r="H6" s="323" t="s">
        <v>51</v>
      </c>
      <c r="I6" s="326" t="s">
        <v>52</v>
      </c>
      <c r="J6" s="323" t="s">
        <v>51</v>
      </c>
      <c r="K6" s="327" t="s">
        <v>52</v>
      </c>
      <c r="L6" s="18" t="s">
        <v>7</v>
      </c>
      <c r="M6" s="18" t="s">
        <v>240</v>
      </c>
      <c r="N6" s="35" t="s">
        <v>154</v>
      </c>
      <c r="O6" s="185" t="s">
        <v>322</v>
      </c>
      <c r="P6" s="18">
        <v>6</v>
      </c>
      <c r="Q6" s="118">
        <v>10</v>
      </c>
      <c r="R6" s="35">
        <v>6</v>
      </c>
      <c r="S6" s="18" t="s">
        <v>7</v>
      </c>
      <c r="T6" s="39">
        <v>43123</v>
      </c>
      <c r="U6" s="149" t="s">
        <v>275</v>
      </c>
      <c r="V6" s="352" t="s">
        <v>51</v>
      </c>
      <c r="W6" s="362"/>
      <c r="X6" s="360" t="s">
        <v>403</v>
      </c>
      <c r="Z6" s="347"/>
    </row>
    <row r="7" spans="1:26" ht="43.5" x14ac:dyDescent="0.35">
      <c r="A7" s="186" t="s">
        <v>469</v>
      </c>
      <c r="B7" s="30" t="s">
        <v>470</v>
      </c>
      <c r="C7" s="145" t="s">
        <v>113</v>
      </c>
      <c r="D7" s="323" t="s">
        <v>273</v>
      </c>
      <c r="E7" s="324">
        <v>0.15</v>
      </c>
      <c r="F7" s="323" t="s">
        <v>51</v>
      </c>
      <c r="G7" s="325" t="s">
        <v>52</v>
      </c>
      <c r="H7" s="323" t="s">
        <v>51</v>
      </c>
      <c r="I7" s="326" t="s">
        <v>52</v>
      </c>
      <c r="J7" s="323" t="s">
        <v>51</v>
      </c>
      <c r="K7" s="327" t="s">
        <v>52</v>
      </c>
      <c r="L7" s="18" t="s">
        <v>7</v>
      </c>
      <c r="M7" s="18" t="s">
        <v>240</v>
      </c>
      <c r="N7" s="35" t="s">
        <v>471</v>
      </c>
      <c r="O7" s="44" t="s">
        <v>472</v>
      </c>
      <c r="P7" s="18">
        <v>6</v>
      </c>
      <c r="Q7" s="119">
        <v>6</v>
      </c>
      <c r="R7" s="35">
        <v>7</v>
      </c>
      <c r="S7" s="18" t="s">
        <v>7</v>
      </c>
      <c r="T7" s="40">
        <v>43139</v>
      </c>
      <c r="U7" s="149" t="s">
        <v>58</v>
      </c>
      <c r="V7" s="352" t="s">
        <v>51</v>
      </c>
      <c r="W7" s="362"/>
      <c r="X7" s="361"/>
    </row>
    <row r="8" spans="1:26" ht="72.5" x14ac:dyDescent="0.35">
      <c r="A8" s="186" t="s">
        <v>4</v>
      </c>
      <c r="B8" s="30" t="s">
        <v>5</v>
      </c>
      <c r="C8" s="145" t="s">
        <v>6</v>
      </c>
      <c r="D8" s="279" t="s">
        <v>33</v>
      </c>
      <c r="E8" s="280">
        <v>0.125</v>
      </c>
      <c r="F8" s="279" t="s">
        <v>51</v>
      </c>
      <c r="G8" s="280" t="s">
        <v>52</v>
      </c>
      <c r="H8" s="281" t="s">
        <v>51</v>
      </c>
      <c r="I8" s="280" t="s">
        <v>52</v>
      </c>
      <c r="J8" s="279" t="s">
        <v>51</v>
      </c>
      <c r="K8" s="328" t="s">
        <v>52</v>
      </c>
      <c r="L8" s="18" t="s">
        <v>7</v>
      </c>
      <c r="M8" s="35" t="s">
        <v>240</v>
      </c>
      <c r="N8" s="35" t="s">
        <v>8</v>
      </c>
      <c r="O8" s="18" t="s">
        <v>209</v>
      </c>
      <c r="P8" s="35">
        <v>7</v>
      </c>
      <c r="Q8" s="120">
        <v>7</v>
      </c>
      <c r="R8" s="35" t="s">
        <v>58</v>
      </c>
      <c r="S8" s="18" t="s">
        <v>7</v>
      </c>
      <c r="T8" s="190">
        <v>41052</v>
      </c>
      <c r="U8" s="149" t="s">
        <v>320</v>
      </c>
      <c r="V8" s="352" t="s">
        <v>51</v>
      </c>
      <c r="W8" s="360" t="s">
        <v>404</v>
      </c>
      <c r="X8" s="361"/>
    </row>
    <row r="9" spans="1:26" ht="58" x14ac:dyDescent="0.35">
      <c r="A9" s="187" t="s">
        <v>367</v>
      </c>
      <c r="B9" s="31" t="s">
        <v>368</v>
      </c>
      <c r="C9" s="146" t="s">
        <v>369</v>
      </c>
      <c r="D9" s="323" t="s">
        <v>371</v>
      </c>
      <c r="E9" s="324">
        <v>0.58599999999999997</v>
      </c>
      <c r="F9" s="323" t="s">
        <v>51</v>
      </c>
      <c r="G9" s="325" t="s">
        <v>52</v>
      </c>
      <c r="H9" s="323" t="s">
        <v>370</v>
      </c>
      <c r="I9" s="326">
        <v>7.4999999999999993E-5</v>
      </c>
      <c r="J9" s="323" t="s">
        <v>51</v>
      </c>
      <c r="K9" s="327" t="s">
        <v>52</v>
      </c>
      <c r="L9" s="18" t="s">
        <v>151</v>
      </c>
      <c r="M9" s="18" t="s">
        <v>240</v>
      </c>
      <c r="N9" s="36" t="s">
        <v>373</v>
      </c>
      <c r="O9" s="185" t="s">
        <v>372</v>
      </c>
      <c r="P9" s="44">
        <v>4</v>
      </c>
      <c r="Q9" s="120" t="s">
        <v>58</v>
      </c>
      <c r="R9" s="36" t="s">
        <v>58</v>
      </c>
      <c r="S9" s="18" t="s">
        <v>151</v>
      </c>
      <c r="T9" s="39">
        <v>43138</v>
      </c>
      <c r="U9" s="149" t="s">
        <v>275</v>
      </c>
      <c r="V9" s="352" t="s">
        <v>358</v>
      </c>
      <c r="W9" s="362" t="s">
        <v>405</v>
      </c>
      <c r="X9" s="360"/>
    </row>
    <row r="10" spans="1:26" ht="29" x14ac:dyDescent="0.35">
      <c r="A10" s="186" t="s">
        <v>57</v>
      </c>
      <c r="B10" s="30" t="s">
        <v>246</v>
      </c>
      <c r="C10" s="145" t="s">
        <v>113</v>
      </c>
      <c r="D10" s="323" t="s">
        <v>36</v>
      </c>
      <c r="E10" s="324">
        <v>0.05</v>
      </c>
      <c r="F10" s="323" t="s">
        <v>51</v>
      </c>
      <c r="G10" s="325" t="s">
        <v>52</v>
      </c>
      <c r="H10" s="323" t="s">
        <v>51</v>
      </c>
      <c r="I10" s="326" t="s">
        <v>52</v>
      </c>
      <c r="J10" s="323" t="s">
        <v>51</v>
      </c>
      <c r="K10" s="327" t="s">
        <v>52</v>
      </c>
      <c r="L10" s="18" t="s">
        <v>7</v>
      </c>
      <c r="M10" s="18" t="s">
        <v>240</v>
      </c>
      <c r="N10" s="35" t="s">
        <v>156</v>
      </c>
      <c r="O10" s="185" t="s">
        <v>324</v>
      </c>
      <c r="P10" s="18">
        <v>7</v>
      </c>
      <c r="Q10" s="118" t="s">
        <v>58</v>
      </c>
      <c r="R10" s="35" t="s">
        <v>58</v>
      </c>
      <c r="S10" s="18" t="s">
        <v>7</v>
      </c>
      <c r="T10" s="39">
        <v>43013</v>
      </c>
      <c r="U10" s="149" t="s">
        <v>275</v>
      </c>
      <c r="V10" s="352" t="s">
        <v>51</v>
      </c>
      <c r="W10" s="360"/>
      <c r="X10" s="361" t="s">
        <v>403</v>
      </c>
    </row>
    <row r="11" spans="1:26" ht="72.5" x14ac:dyDescent="0.35">
      <c r="A11" s="186" t="s">
        <v>9</v>
      </c>
      <c r="B11" s="30" t="s">
        <v>51</v>
      </c>
      <c r="C11" s="145" t="s">
        <v>10</v>
      </c>
      <c r="D11" s="323" t="s">
        <v>51</v>
      </c>
      <c r="E11" s="324" t="s">
        <v>52</v>
      </c>
      <c r="F11" s="323" t="s">
        <v>37</v>
      </c>
      <c r="G11" s="325">
        <v>0.1729</v>
      </c>
      <c r="H11" s="323" t="s">
        <v>46</v>
      </c>
      <c r="I11" s="326">
        <v>1.23E-2</v>
      </c>
      <c r="J11" s="323" t="s">
        <v>51</v>
      </c>
      <c r="K11" s="327" t="s">
        <v>52</v>
      </c>
      <c r="L11" s="18" t="s">
        <v>152</v>
      </c>
      <c r="M11" s="18" t="s">
        <v>240</v>
      </c>
      <c r="N11" s="35" t="s">
        <v>11</v>
      </c>
      <c r="O11" s="185" t="s">
        <v>325</v>
      </c>
      <c r="P11" s="18" t="s">
        <v>58</v>
      </c>
      <c r="Q11" s="118">
        <v>4</v>
      </c>
      <c r="R11" s="35" t="s">
        <v>58</v>
      </c>
      <c r="S11" s="18" t="s">
        <v>152</v>
      </c>
      <c r="T11" s="39">
        <v>43039</v>
      </c>
      <c r="U11" s="149" t="s">
        <v>276</v>
      </c>
      <c r="V11" s="352" t="s">
        <v>51</v>
      </c>
      <c r="W11" s="360" t="s">
        <v>406</v>
      </c>
      <c r="X11" s="361"/>
    </row>
    <row r="12" spans="1:26" ht="43.5" x14ac:dyDescent="0.35">
      <c r="A12" s="186" t="s">
        <v>59</v>
      </c>
      <c r="B12" s="30" t="s">
        <v>247</v>
      </c>
      <c r="C12" s="145" t="s">
        <v>114</v>
      </c>
      <c r="D12" s="323" t="s">
        <v>33</v>
      </c>
      <c r="E12" s="324">
        <v>0.125</v>
      </c>
      <c r="F12" s="323" t="s">
        <v>51</v>
      </c>
      <c r="G12" s="325" t="s">
        <v>52</v>
      </c>
      <c r="H12" s="323" t="s">
        <v>51</v>
      </c>
      <c r="I12" s="326" t="s">
        <v>52</v>
      </c>
      <c r="J12" s="323" t="s">
        <v>51</v>
      </c>
      <c r="K12" s="327" t="s">
        <v>52</v>
      </c>
      <c r="L12" s="18" t="s">
        <v>7</v>
      </c>
      <c r="M12" s="18" t="s">
        <v>240</v>
      </c>
      <c r="N12" s="35" t="s">
        <v>157</v>
      </c>
      <c r="O12" s="185" t="s">
        <v>326</v>
      </c>
      <c r="P12" s="117">
        <v>8</v>
      </c>
      <c r="Q12" s="118">
        <v>14</v>
      </c>
      <c r="R12" s="35">
        <v>6</v>
      </c>
      <c r="S12" s="18" t="s">
        <v>7</v>
      </c>
      <c r="T12" s="40">
        <v>42872</v>
      </c>
      <c r="U12" s="149" t="s">
        <v>275</v>
      </c>
      <c r="V12" s="352" t="s">
        <v>51</v>
      </c>
      <c r="W12" s="362" t="s">
        <v>407</v>
      </c>
      <c r="X12" s="361"/>
    </row>
    <row r="13" spans="1:26" ht="43.5" x14ac:dyDescent="0.35">
      <c r="A13" s="186" t="s">
        <v>12</v>
      </c>
      <c r="B13" s="30" t="s">
        <v>248</v>
      </c>
      <c r="C13" s="145" t="s">
        <v>13</v>
      </c>
      <c r="D13" s="323" t="s">
        <v>269</v>
      </c>
      <c r="E13" s="324" t="s">
        <v>382</v>
      </c>
      <c r="F13" s="323" t="s">
        <v>51</v>
      </c>
      <c r="G13" s="325" t="s">
        <v>52</v>
      </c>
      <c r="H13" s="323" t="s">
        <v>51</v>
      </c>
      <c r="I13" s="326" t="s">
        <v>52</v>
      </c>
      <c r="J13" s="323" t="s">
        <v>51</v>
      </c>
      <c r="K13" s="327" t="s">
        <v>52</v>
      </c>
      <c r="L13" s="18" t="s">
        <v>151</v>
      </c>
      <c r="M13" s="18" t="s">
        <v>241</v>
      </c>
      <c r="N13" s="35" t="s">
        <v>15</v>
      </c>
      <c r="O13" s="44" t="s">
        <v>327</v>
      </c>
      <c r="P13" s="18">
        <v>5</v>
      </c>
      <c r="Q13" s="118">
        <v>9</v>
      </c>
      <c r="R13" s="35">
        <v>14</v>
      </c>
      <c r="S13" s="18" t="s">
        <v>151</v>
      </c>
      <c r="T13" s="39">
        <v>43290</v>
      </c>
      <c r="U13" s="149" t="s">
        <v>275</v>
      </c>
      <c r="V13" s="352" t="s">
        <v>239</v>
      </c>
      <c r="W13" s="362"/>
      <c r="X13" s="361"/>
    </row>
    <row r="14" spans="1:26" ht="29" x14ac:dyDescent="0.35">
      <c r="A14" s="186" t="s">
        <v>60</v>
      </c>
      <c r="B14" s="30" t="s">
        <v>58</v>
      </c>
      <c r="C14" s="145" t="s">
        <v>319</v>
      </c>
      <c r="D14" s="323" t="s">
        <v>51</v>
      </c>
      <c r="E14" s="324" t="s">
        <v>52</v>
      </c>
      <c r="F14" s="323" t="s">
        <v>51</v>
      </c>
      <c r="G14" s="325" t="s">
        <v>52</v>
      </c>
      <c r="H14" s="323" t="s">
        <v>51</v>
      </c>
      <c r="I14" s="326" t="s">
        <v>52</v>
      </c>
      <c r="J14" s="323" t="s">
        <v>268</v>
      </c>
      <c r="K14" s="327">
        <v>0.4</v>
      </c>
      <c r="L14" s="18" t="s">
        <v>7</v>
      </c>
      <c r="M14" s="18" t="s">
        <v>240</v>
      </c>
      <c r="N14" s="35" t="s">
        <v>158</v>
      </c>
      <c r="O14" s="44" t="s">
        <v>210</v>
      </c>
      <c r="P14" s="18" t="s">
        <v>58</v>
      </c>
      <c r="Q14" s="118">
        <v>4</v>
      </c>
      <c r="R14" s="35" t="s">
        <v>58</v>
      </c>
      <c r="S14" s="18" t="s">
        <v>7</v>
      </c>
      <c r="T14" s="39">
        <v>42369</v>
      </c>
      <c r="U14" s="149" t="s">
        <v>275</v>
      </c>
      <c r="V14" s="352" t="s">
        <v>51</v>
      </c>
      <c r="W14" s="362"/>
      <c r="X14" s="361"/>
    </row>
    <row r="15" spans="1:26" ht="29" x14ac:dyDescent="0.35">
      <c r="A15" s="186" t="s">
        <v>61</v>
      </c>
      <c r="B15" s="30" t="s">
        <v>249</v>
      </c>
      <c r="C15" s="145" t="s">
        <v>115</v>
      </c>
      <c r="D15" s="323" t="s">
        <v>51</v>
      </c>
      <c r="E15" s="324" t="s">
        <v>52</v>
      </c>
      <c r="F15" s="323" t="s">
        <v>51</v>
      </c>
      <c r="G15" s="325" t="s">
        <v>52</v>
      </c>
      <c r="H15" s="323" t="s">
        <v>51</v>
      </c>
      <c r="I15" s="326" t="s">
        <v>52</v>
      </c>
      <c r="J15" s="323" t="s">
        <v>268</v>
      </c>
      <c r="K15" s="327">
        <v>0.4</v>
      </c>
      <c r="L15" s="18" t="s">
        <v>7</v>
      </c>
      <c r="M15" s="18" t="s">
        <v>240</v>
      </c>
      <c r="N15" s="35" t="s">
        <v>159</v>
      </c>
      <c r="O15" s="44" t="s">
        <v>211</v>
      </c>
      <c r="P15" s="18" t="s">
        <v>58</v>
      </c>
      <c r="Q15" s="118">
        <v>5</v>
      </c>
      <c r="R15" s="35" t="s">
        <v>58</v>
      </c>
      <c r="S15" s="18" t="s">
        <v>7</v>
      </c>
      <c r="T15" s="39">
        <v>41493</v>
      </c>
      <c r="U15" s="149" t="s">
        <v>275</v>
      </c>
      <c r="V15" s="352" t="s">
        <v>51</v>
      </c>
      <c r="W15" s="362"/>
      <c r="X15" s="361"/>
    </row>
    <row r="16" spans="1:26" ht="29" x14ac:dyDescent="0.35">
      <c r="A16" s="186" t="s">
        <v>62</v>
      </c>
      <c r="B16" s="30" t="s">
        <v>58</v>
      </c>
      <c r="C16" s="145" t="s">
        <v>116</v>
      </c>
      <c r="D16" s="323" t="s">
        <v>51</v>
      </c>
      <c r="E16" s="324" t="s">
        <v>52</v>
      </c>
      <c r="F16" s="323" t="s">
        <v>51</v>
      </c>
      <c r="G16" s="325" t="s">
        <v>52</v>
      </c>
      <c r="H16" s="323" t="s">
        <v>51</v>
      </c>
      <c r="I16" s="326" t="s">
        <v>52</v>
      </c>
      <c r="J16" s="323" t="s">
        <v>268</v>
      </c>
      <c r="K16" s="327">
        <v>0.4</v>
      </c>
      <c r="L16" s="18" t="s">
        <v>7</v>
      </c>
      <c r="M16" s="18" t="s">
        <v>240</v>
      </c>
      <c r="N16" s="35" t="s">
        <v>160</v>
      </c>
      <c r="O16" s="185" t="s">
        <v>212</v>
      </c>
      <c r="P16" s="18" t="s">
        <v>58</v>
      </c>
      <c r="Q16" s="118">
        <v>5</v>
      </c>
      <c r="R16" s="35" t="s">
        <v>58</v>
      </c>
      <c r="S16" s="18" t="s">
        <v>7</v>
      </c>
      <c r="T16" s="39">
        <v>41248</v>
      </c>
      <c r="U16" s="149" t="s">
        <v>275</v>
      </c>
      <c r="V16" s="352" t="s">
        <v>51</v>
      </c>
      <c r="W16" s="362"/>
      <c r="X16" s="360"/>
    </row>
    <row r="17" spans="1:24" ht="29" x14ac:dyDescent="0.35">
      <c r="A17" s="186" t="s">
        <v>63</v>
      </c>
      <c r="B17" s="197" t="s">
        <v>64</v>
      </c>
      <c r="C17" s="145" t="s">
        <v>117</v>
      </c>
      <c r="D17" s="329" t="s">
        <v>36</v>
      </c>
      <c r="E17" s="330">
        <v>0.02</v>
      </c>
      <c r="F17" s="331" t="s">
        <v>51</v>
      </c>
      <c r="G17" s="330" t="s">
        <v>52</v>
      </c>
      <c r="H17" s="331" t="s">
        <v>51</v>
      </c>
      <c r="I17" s="330" t="s">
        <v>52</v>
      </c>
      <c r="J17" s="331" t="s">
        <v>51</v>
      </c>
      <c r="K17" s="332" t="s">
        <v>52</v>
      </c>
      <c r="L17" s="18" t="s">
        <v>7</v>
      </c>
      <c r="M17" s="35" t="s">
        <v>240</v>
      </c>
      <c r="N17" s="35" t="s">
        <v>161</v>
      </c>
      <c r="O17" s="18" t="s">
        <v>328</v>
      </c>
      <c r="P17" s="35">
        <v>6</v>
      </c>
      <c r="Q17" s="118">
        <v>10</v>
      </c>
      <c r="R17" s="35">
        <v>21</v>
      </c>
      <c r="S17" s="18" t="s">
        <v>7</v>
      </c>
      <c r="T17" s="190">
        <v>43139</v>
      </c>
      <c r="U17" s="149" t="s">
        <v>275</v>
      </c>
      <c r="V17" s="352" t="s">
        <v>51</v>
      </c>
      <c r="W17" s="362"/>
      <c r="X17" s="361" t="s">
        <v>403</v>
      </c>
    </row>
    <row r="18" spans="1:24" ht="101.5" x14ac:dyDescent="0.35">
      <c r="A18" s="186" t="s">
        <v>353</v>
      </c>
      <c r="B18" s="197" t="s">
        <v>356</v>
      </c>
      <c r="C18" s="145" t="s">
        <v>357</v>
      </c>
      <c r="D18" s="329" t="s">
        <v>33</v>
      </c>
      <c r="E18" s="330">
        <v>0.06</v>
      </c>
      <c r="F18" s="331" t="s">
        <v>51</v>
      </c>
      <c r="G18" s="330" t="s">
        <v>52</v>
      </c>
      <c r="H18" s="331" t="s">
        <v>358</v>
      </c>
      <c r="I18" s="330" t="s">
        <v>52</v>
      </c>
      <c r="J18" s="331" t="s">
        <v>51</v>
      </c>
      <c r="K18" s="332" t="s">
        <v>52</v>
      </c>
      <c r="L18" s="18" t="s">
        <v>151</v>
      </c>
      <c r="M18" s="35" t="s">
        <v>240</v>
      </c>
      <c r="N18" s="35" t="s">
        <v>354</v>
      </c>
      <c r="O18" s="195" t="s">
        <v>355</v>
      </c>
      <c r="P18" s="35">
        <v>16</v>
      </c>
      <c r="Q18" s="118">
        <v>16</v>
      </c>
      <c r="R18" s="35" t="s">
        <v>58</v>
      </c>
      <c r="S18" s="18" t="s">
        <v>151</v>
      </c>
      <c r="T18" s="190">
        <v>43245</v>
      </c>
      <c r="U18" s="149" t="s">
        <v>359</v>
      </c>
      <c r="V18" s="352" t="s">
        <v>51</v>
      </c>
      <c r="W18" s="362"/>
      <c r="X18" s="361"/>
    </row>
    <row r="19" spans="1:24" ht="29" x14ac:dyDescent="0.35">
      <c r="A19" s="186" t="s">
        <v>360</v>
      </c>
      <c r="B19" s="30" t="s">
        <v>361</v>
      </c>
      <c r="C19" s="145" t="s">
        <v>357</v>
      </c>
      <c r="D19" s="323" t="s">
        <v>33</v>
      </c>
      <c r="E19" s="324">
        <v>6.0499999999999998E-2</v>
      </c>
      <c r="F19" s="323" t="s">
        <v>51</v>
      </c>
      <c r="G19" s="325" t="s">
        <v>52</v>
      </c>
      <c r="H19" s="323" t="s">
        <v>358</v>
      </c>
      <c r="I19" s="326" t="s">
        <v>52</v>
      </c>
      <c r="J19" s="323" t="s">
        <v>51</v>
      </c>
      <c r="K19" s="327" t="s">
        <v>52</v>
      </c>
      <c r="L19" s="18" t="s">
        <v>151</v>
      </c>
      <c r="M19" s="18" t="s">
        <v>240</v>
      </c>
      <c r="N19" s="35" t="s">
        <v>363</v>
      </c>
      <c r="O19" s="44" t="s">
        <v>362</v>
      </c>
      <c r="P19" s="18">
        <v>15</v>
      </c>
      <c r="Q19" s="118">
        <v>15</v>
      </c>
      <c r="R19" s="35" t="s">
        <v>58</v>
      </c>
      <c r="S19" s="18" t="s">
        <v>151</v>
      </c>
      <c r="T19" s="39">
        <v>43245</v>
      </c>
      <c r="U19" s="149" t="s">
        <v>359</v>
      </c>
      <c r="V19" s="352" t="s">
        <v>51</v>
      </c>
      <c r="W19" s="362"/>
      <c r="X19" s="361"/>
    </row>
    <row r="20" spans="1:24" ht="29" x14ac:dyDescent="0.35">
      <c r="A20" s="187" t="s">
        <v>65</v>
      </c>
      <c r="B20" s="31" t="s">
        <v>58</v>
      </c>
      <c r="C20" s="146" t="s">
        <v>118</v>
      </c>
      <c r="D20" s="323" t="s">
        <v>40</v>
      </c>
      <c r="E20" s="324">
        <v>0.27</v>
      </c>
      <c r="F20" s="323" t="s">
        <v>51</v>
      </c>
      <c r="G20" s="325" t="s">
        <v>52</v>
      </c>
      <c r="H20" s="323" t="s">
        <v>51</v>
      </c>
      <c r="I20" s="326" t="s">
        <v>52</v>
      </c>
      <c r="J20" s="323" t="s">
        <v>51</v>
      </c>
      <c r="K20" s="327" t="s">
        <v>52</v>
      </c>
      <c r="L20" s="18" t="s">
        <v>7</v>
      </c>
      <c r="M20" s="18" t="s">
        <v>43</v>
      </c>
      <c r="N20" s="36" t="s">
        <v>162</v>
      </c>
      <c r="O20" s="44" t="s">
        <v>213</v>
      </c>
      <c r="P20" s="44" t="s">
        <v>58</v>
      </c>
      <c r="Q20" s="120">
        <v>7</v>
      </c>
      <c r="R20" s="36" t="s">
        <v>58</v>
      </c>
      <c r="S20" s="18" t="s">
        <v>7</v>
      </c>
      <c r="T20" s="39">
        <v>39406</v>
      </c>
      <c r="U20" s="149" t="s">
        <v>277</v>
      </c>
      <c r="V20" s="352" t="s">
        <v>51</v>
      </c>
      <c r="W20" s="362"/>
      <c r="X20" s="361"/>
    </row>
    <row r="21" spans="1:24" ht="29" x14ac:dyDescent="0.35">
      <c r="A21" s="186" t="s">
        <v>66</v>
      </c>
      <c r="B21" s="30" t="s">
        <v>58</v>
      </c>
      <c r="C21" s="145" t="s">
        <v>119</v>
      </c>
      <c r="D21" s="323" t="s">
        <v>33</v>
      </c>
      <c r="E21" s="324">
        <v>5.2499999999999998E-2</v>
      </c>
      <c r="F21" s="323" t="s">
        <v>51</v>
      </c>
      <c r="G21" s="325" t="s">
        <v>52</v>
      </c>
      <c r="H21" s="323" t="s">
        <v>51</v>
      </c>
      <c r="I21" s="326" t="s">
        <v>52</v>
      </c>
      <c r="J21" s="323" t="s">
        <v>51</v>
      </c>
      <c r="K21" s="327" t="s">
        <v>52</v>
      </c>
      <c r="L21" s="18" t="s">
        <v>7</v>
      </c>
      <c r="M21" s="18" t="s">
        <v>240</v>
      </c>
      <c r="N21" s="35" t="s">
        <v>163</v>
      </c>
      <c r="O21" s="44" t="s">
        <v>214</v>
      </c>
      <c r="P21" s="117">
        <v>12</v>
      </c>
      <c r="Q21" s="118">
        <v>6</v>
      </c>
      <c r="R21" s="18" t="s">
        <v>58</v>
      </c>
      <c r="S21" s="18" t="s">
        <v>7</v>
      </c>
      <c r="T21" s="41">
        <v>41331</v>
      </c>
      <c r="U21" s="149" t="s">
        <v>275</v>
      </c>
      <c r="V21" s="352" t="s">
        <v>51</v>
      </c>
      <c r="W21" s="362"/>
      <c r="X21" s="361"/>
    </row>
    <row r="22" spans="1:24" ht="58" x14ac:dyDescent="0.35">
      <c r="A22" s="187" t="s">
        <v>67</v>
      </c>
      <c r="B22" s="30" t="s">
        <v>250</v>
      </c>
      <c r="C22" s="145" t="s">
        <v>120</v>
      </c>
      <c r="D22" s="323" t="s">
        <v>34</v>
      </c>
      <c r="E22" s="324">
        <v>0.68</v>
      </c>
      <c r="F22" s="323" t="s">
        <v>51</v>
      </c>
      <c r="G22" s="325" t="s">
        <v>52</v>
      </c>
      <c r="H22" s="323" t="s">
        <v>51</v>
      </c>
      <c r="I22" s="326" t="s">
        <v>52</v>
      </c>
      <c r="J22" s="323" t="s">
        <v>51</v>
      </c>
      <c r="K22" s="327" t="s">
        <v>52</v>
      </c>
      <c r="L22" s="18" t="s">
        <v>7</v>
      </c>
      <c r="M22" s="18" t="s">
        <v>240</v>
      </c>
      <c r="N22" s="35" t="s">
        <v>164</v>
      </c>
      <c r="O22" s="44" t="s">
        <v>215</v>
      </c>
      <c r="P22" s="18">
        <v>7</v>
      </c>
      <c r="Q22" s="118">
        <v>12</v>
      </c>
      <c r="R22" s="35">
        <v>14</v>
      </c>
      <c r="S22" s="18" t="s">
        <v>7</v>
      </c>
      <c r="T22" s="39">
        <v>40619</v>
      </c>
      <c r="U22" s="149" t="s">
        <v>278</v>
      </c>
      <c r="V22" s="352" t="s">
        <v>51</v>
      </c>
      <c r="W22" s="362"/>
      <c r="X22" s="361"/>
    </row>
    <row r="23" spans="1:24" ht="43.5" x14ac:dyDescent="0.35">
      <c r="A23" s="186" t="s">
        <v>68</v>
      </c>
      <c r="B23" s="30" t="s">
        <v>251</v>
      </c>
      <c r="C23" s="145" t="s">
        <v>120</v>
      </c>
      <c r="D23" s="323" t="s">
        <v>34</v>
      </c>
      <c r="E23" s="324">
        <v>0.68</v>
      </c>
      <c r="F23" s="323" t="s">
        <v>51</v>
      </c>
      <c r="G23" s="325" t="s">
        <v>52</v>
      </c>
      <c r="H23" s="323" t="s">
        <v>51</v>
      </c>
      <c r="I23" s="326" t="s">
        <v>52</v>
      </c>
      <c r="J23" s="323" t="s">
        <v>51</v>
      </c>
      <c r="K23" s="327" t="s">
        <v>52</v>
      </c>
      <c r="L23" s="18" t="s">
        <v>7</v>
      </c>
      <c r="M23" s="18" t="s">
        <v>240</v>
      </c>
      <c r="N23" s="35" t="s">
        <v>165</v>
      </c>
      <c r="O23" s="44" t="s">
        <v>216</v>
      </c>
      <c r="P23" s="18">
        <v>7</v>
      </c>
      <c r="Q23" s="118">
        <v>13</v>
      </c>
      <c r="R23" s="35">
        <v>14</v>
      </c>
      <c r="S23" s="18" t="s">
        <v>7</v>
      </c>
      <c r="T23" s="39">
        <v>40619</v>
      </c>
      <c r="U23" s="149" t="s">
        <v>279</v>
      </c>
      <c r="V23" s="352" t="s">
        <v>51</v>
      </c>
      <c r="W23" s="362"/>
      <c r="X23" s="361"/>
    </row>
    <row r="24" spans="1:24" ht="43.5" x14ac:dyDescent="0.35">
      <c r="A24" s="186" t="s">
        <v>69</v>
      </c>
      <c r="B24" s="30" t="s">
        <v>58</v>
      </c>
      <c r="C24" s="145" t="s">
        <v>120</v>
      </c>
      <c r="D24" s="323" t="s">
        <v>34</v>
      </c>
      <c r="E24" s="324">
        <v>0.68</v>
      </c>
      <c r="F24" s="323" t="s">
        <v>51</v>
      </c>
      <c r="G24" s="325" t="s">
        <v>52</v>
      </c>
      <c r="H24" s="323" t="s">
        <v>51</v>
      </c>
      <c r="I24" s="326" t="s">
        <v>52</v>
      </c>
      <c r="J24" s="323" t="s">
        <v>51</v>
      </c>
      <c r="K24" s="327" t="s">
        <v>52</v>
      </c>
      <c r="L24" s="18" t="s">
        <v>7</v>
      </c>
      <c r="M24" s="18" t="s">
        <v>240</v>
      </c>
      <c r="N24" s="35" t="s">
        <v>166</v>
      </c>
      <c r="O24" s="44" t="s">
        <v>217</v>
      </c>
      <c r="P24" s="18">
        <v>7</v>
      </c>
      <c r="Q24" s="118">
        <v>12</v>
      </c>
      <c r="R24" s="35">
        <v>14</v>
      </c>
      <c r="S24" s="18" t="s">
        <v>7</v>
      </c>
      <c r="T24" s="40">
        <v>40619</v>
      </c>
      <c r="U24" s="149" t="s">
        <v>278</v>
      </c>
      <c r="V24" s="352" t="s">
        <v>51</v>
      </c>
      <c r="W24" s="362"/>
      <c r="X24" s="361"/>
    </row>
    <row r="25" spans="1:24" ht="29" x14ac:dyDescent="0.35">
      <c r="A25" s="186" t="s">
        <v>70</v>
      </c>
      <c r="B25" s="30" t="s">
        <v>58</v>
      </c>
      <c r="C25" s="145" t="s">
        <v>121</v>
      </c>
      <c r="D25" s="323" t="s">
        <v>33</v>
      </c>
      <c r="E25" s="324">
        <v>0.125</v>
      </c>
      <c r="F25" s="323" t="s">
        <v>51</v>
      </c>
      <c r="G25" s="325" t="s">
        <v>52</v>
      </c>
      <c r="H25" s="323" t="s">
        <v>51</v>
      </c>
      <c r="I25" s="326" t="s">
        <v>52</v>
      </c>
      <c r="J25" s="323" t="s">
        <v>51</v>
      </c>
      <c r="K25" s="327" t="s">
        <v>52</v>
      </c>
      <c r="L25" s="18" t="s">
        <v>7</v>
      </c>
      <c r="M25" s="18" t="s">
        <v>240</v>
      </c>
      <c r="N25" s="35" t="s">
        <v>167</v>
      </c>
      <c r="O25" s="44" t="s">
        <v>218</v>
      </c>
      <c r="P25" s="18">
        <v>6</v>
      </c>
      <c r="Q25" s="118">
        <v>5</v>
      </c>
      <c r="R25" s="35" t="s">
        <v>58</v>
      </c>
      <c r="S25" s="18" t="s">
        <v>7</v>
      </c>
      <c r="T25" s="39">
        <v>41344</v>
      </c>
      <c r="U25" s="149" t="s">
        <v>280</v>
      </c>
      <c r="V25" s="352" t="s">
        <v>51</v>
      </c>
      <c r="W25" s="362"/>
      <c r="X25" s="361"/>
    </row>
    <row r="26" spans="1:24" ht="58" x14ac:dyDescent="0.35">
      <c r="A26" s="186" t="s">
        <v>71</v>
      </c>
      <c r="B26" s="30" t="s">
        <v>252</v>
      </c>
      <c r="C26" s="145" t="s">
        <v>318</v>
      </c>
      <c r="D26" s="323" t="s">
        <v>34</v>
      </c>
      <c r="E26" s="324">
        <v>0.68</v>
      </c>
      <c r="F26" s="323" t="s">
        <v>51</v>
      </c>
      <c r="G26" s="325" t="s">
        <v>52</v>
      </c>
      <c r="H26" s="323" t="s">
        <v>51</v>
      </c>
      <c r="I26" s="326" t="s">
        <v>52</v>
      </c>
      <c r="J26" s="323" t="s">
        <v>51</v>
      </c>
      <c r="K26" s="327" t="s">
        <v>52</v>
      </c>
      <c r="L26" s="18" t="s">
        <v>7</v>
      </c>
      <c r="M26" s="18" t="s">
        <v>240</v>
      </c>
      <c r="N26" s="35" t="s">
        <v>168</v>
      </c>
      <c r="O26" s="44" t="s">
        <v>219</v>
      </c>
      <c r="P26" s="18">
        <v>12</v>
      </c>
      <c r="Q26" s="118">
        <v>20</v>
      </c>
      <c r="R26" s="35">
        <v>24</v>
      </c>
      <c r="S26" s="18" t="s">
        <v>7</v>
      </c>
      <c r="T26" s="39">
        <v>41340</v>
      </c>
      <c r="U26" s="149" t="s">
        <v>275</v>
      </c>
      <c r="V26" s="352" t="s">
        <v>51</v>
      </c>
      <c r="W26" s="362"/>
      <c r="X26" s="361"/>
    </row>
    <row r="27" spans="1:24" ht="29" x14ac:dyDescent="0.35">
      <c r="A27" s="186" t="s">
        <v>72</v>
      </c>
      <c r="B27" s="30" t="s">
        <v>58</v>
      </c>
      <c r="C27" s="145" t="s">
        <v>122</v>
      </c>
      <c r="D27" s="323" t="s">
        <v>33</v>
      </c>
      <c r="E27" s="324">
        <v>0.125</v>
      </c>
      <c r="F27" s="323" t="s">
        <v>51</v>
      </c>
      <c r="G27" s="325" t="s">
        <v>52</v>
      </c>
      <c r="H27" s="323" t="s">
        <v>51</v>
      </c>
      <c r="I27" s="326" t="s">
        <v>52</v>
      </c>
      <c r="J27" s="323" t="s">
        <v>51</v>
      </c>
      <c r="K27" s="327" t="s">
        <v>52</v>
      </c>
      <c r="L27" s="18" t="s">
        <v>7</v>
      </c>
      <c r="M27" s="18" t="s">
        <v>240</v>
      </c>
      <c r="N27" s="35" t="s">
        <v>169</v>
      </c>
      <c r="O27" s="44" t="s">
        <v>220</v>
      </c>
      <c r="P27" s="18">
        <v>8</v>
      </c>
      <c r="Q27" s="118">
        <v>18</v>
      </c>
      <c r="R27" s="35" t="s">
        <v>58</v>
      </c>
      <c r="S27" s="18" t="s">
        <v>7</v>
      </c>
      <c r="T27" s="39">
        <v>42566</v>
      </c>
      <c r="U27" s="149" t="s">
        <v>275</v>
      </c>
      <c r="V27" s="352" t="s">
        <v>51</v>
      </c>
      <c r="W27" s="362"/>
      <c r="X27" s="361"/>
    </row>
    <row r="28" spans="1:24" ht="43.5" x14ac:dyDescent="0.35">
      <c r="A28" s="186" t="s">
        <v>73</v>
      </c>
      <c r="B28" s="30" t="s">
        <v>253</v>
      </c>
      <c r="C28" s="145" t="s">
        <v>2</v>
      </c>
      <c r="D28" s="323" t="s">
        <v>34</v>
      </c>
      <c r="E28" s="324">
        <v>0.68</v>
      </c>
      <c r="F28" s="323" t="s">
        <v>51</v>
      </c>
      <c r="G28" s="325" t="s">
        <v>52</v>
      </c>
      <c r="H28" s="323" t="s">
        <v>51</v>
      </c>
      <c r="I28" s="326" t="s">
        <v>52</v>
      </c>
      <c r="J28" s="323" t="s">
        <v>51</v>
      </c>
      <c r="K28" s="327" t="s">
        <v>52</v>
      </c>
      <c r="L28" s="18" t="s">
        <v>7</v>
      </c>
      <c r="M28" s="18" t="s">
        <v>43</v>
      </c>
      <c r="N28" s="35" t="s">
        <v>170</v>
      </c>
      <c r="O28" s="44" t="s">
        <v>221</v>
      </c>
      <c r="P28" s="18">
        <v>19</v>
      </c>
      <c r="Q28" s="118">
        <v>26</v>
      </c>
      <c r="R28" s="35">
        <v>31</v>
      </c>
      <c r="S28" s="18" t="s">
        <v>7</v>
      </c>
      <c r="T28" s="39">
        <v>41894</v>
      </c>
      <c r="U28" s="149" t="s">
        <v>275</v>
      </c>
      <c r="V28" s="352" t="s">
        <v>51</v>
      </c>
      <c r="W28" s="362"/>
      <c r="X28" s="361"/>
    </row>
    <row r="29" spans="1:24" ht="29" x14ac:dyDescent="0.35">
      <c r="A29" s="186" t="s">
        <v>74</v>
      </c>
      <c r="B29" s="199" t="s">
        <v>75</v>
      </c>
      <c r="C29" s="145" t="s">
        <v>123</v>
      </c>
      <c r="D29" s="333" t="s">
        <v>33</v>
      </c>
      <c r="E29" s="334">
        <v>0.125</v>
      </c>
      <c r="F29" s="333" t="s">
        <v>51</v>
      </c>
      <c r="G29" s="334" t="s">
        <v>52</v>
      </c>
      <c r="H29" s="323" t="s">
        <v>51</v>
      </c>
      <c r="I29" s="330" t="s">
        <v>52</v>
      </c>
      <c r="J29" s="333" t="s">
        <v>51</v>
      </c>
      <c r="K29" s="332" t="s">
        <v>52</v>
      </c>
      <c r="L29" s="18" t="s">
        <v>7</v>
      </c>
      <c r="M29" s="35" t="s">
        <v>240</v>
      </c>
      <c r="N29" s="35" t="s">
        <v>171</v>
      </c>
      <c r="O29" s="18" t="s">
        <v>222</v>
      </c>
      <c r="P29" s="35">
        <v>8</v>
      </c>
      <c r="Q29" s="118">
        <v>16</v>
      </c>
      <c r="R29" s="35" t="s">
        <v>58</v>
      </c>
      <c r="S29" s="18" t="s">
        <v>7</v>
      </c>
      <c r="T29" s="190">
        <v>40777</v>
      </c>
      <c r="U29" s="149" t="s">
        <v>275</v>
      </c>
      <c r="V29" s="352" t="s">
        <v>51</v>
      </c>
      <c r="W29" s="362"/>
      <c r="X29" s="361"/>
    </row>
    <row r="30" spans="1:24" ht="72.5" x14ac:dyDescent="0.35">
      <c r="A30" s="186" t="s">
        <v>349</v>
      </c>
      <c r="B30" s="30" t="s">
        <v>348</v>
      </c>
      <c r="C30" s="145" t="s">
        <v>350</v>
      </c>
      <c r="D30" s="323" t="s">
        <v>51</v>
      </c>
      <c r="E30" s="324" t="s">
        <v>52</v>
      </c>
      <c r="F30" s="323" t="s">
        <v>51</v>
      </c>
      <c r="G30" s="325" t="s">
        <v>52</v>
      </c>
      <c r="H30" s="323" t="s">
        <v>274</v>
      </c>
      <c r="I30" s="326">
        <v>2.1999999999999999E-2</v>
      </c>
      <c r="J30" s="323" t="s">
        <v>51</v>
      </c>
      <c r="K30" s="327" t="s">
        <v>52</v>
      </c>
      <c r="L30" s="18" t="s">
        <v>151</v>
      </c>
      <c r="M30" s="18" t="s">
        <v>240</v>
      </c>
      <c r="N30" s="18" t="s">
        <v>352</v>
      </c>
      <c r="O30" s="185" t="s">
        <v>351</v>
      </c>
      <c r="P30" s="18">
        <v>23</v>
      </c>
      <c r="Q30" s="118" t="s">
        <v>58</v>
      </c>
      <c r="R30" s="35" t="s">
        <v>58</v>
      </c>
      <c r="S30" s="18" t="s">
        <v>151</v>
      </c>
      <c r="T30" s="39">
        <v>43172</v>
      </c>
      <c r="U30" s="149" t="s">
        <v>275</v>
      </c>
      <c r="V30" s="352" t="s">
        <v>51</v>
      </c>
      <c r="W30" s="362"/>
      <c r="X30" s="361"/>
    </row>
    <row r="31" spans="1:24" ht="29" x14ac:dyDescent="0.35">
      <c r="A31" s="186" t="s">
        <v>76</v>
      </c>
      <c r="B31" s="30" t="s">
        <v>450</v>
      </c>
      <c r="C31" s="145" t="s">
        <v>124</v>
      </c>
      <c r="D31" s="323" t="s">
        <v>269</v>
      </c>
      <c r="E31" s="324" t="s">
        <v>383</v>
      </c>
      <c r="F31" s="323" t="s">
        <v>51</v>
      </c>
      <c r="G31" s="325" t="s">
        <v>52</v>
      </c>
      <c r="H31" s="323" t="s">
        <v>51</v>
      </c>
      <c r="I31" s="326" t="s">
        <v>52</v>
      </c>
      <c r="J31" s="323" t="s">
        <v>51</v>
      </c>
      <c r="K31" s="327" t="s">
        <v>52</v>
      </c>
      <c r="L31" s="18" t="s">
        <v>151</v>
      </c>
      <c r="M31" s="18" t="s">
        <v>43</v>
      </c>
      <c r="N31" s="35" t="s">
        <v>172</v>
      </c>
      <c r="O31" s="44" t="s">
        <v>329</v>
      </c>
      <c r="P31" s="18">
        <v>18</v>
      </c>
      <c r="Q31" s="118">
        <v>31</v>
      </c>
      <c r="R31" s="35">
        <v>27</v>
      </c>
      <c r="S31" s="18" t="s">
        <v>151</v>
      </c>
      <c r="T31" s="39">
        <v>43026</v>
      </c>
      <c r="U31" s="149" t="s">
        <v>275</v>
      </c>
      <c r="V31" s="352" t="s">
        <v>51</v>
      </c>
      <c r="W31" s="362"/>
      <c r="X31" s="361"/>
    </row>
    <row r="32" spans="1:24" ht="29" x14ac:dyDescent="0.35">
      <c r="A32" s="273" t="s">
        <v>77</v>
      </c>
      <c r="B32" s="46" t="s">
        <v>58</v>
      </c>
      <c r="C32" s="149" t="s">
        <v>125</v>
      </c>
      <c r="D32" s="323" t="s">
        <v>270</v>
      </c>
      <c r="E32" s="324">
        <v>0.995</v>
      </c>
      <c r="F32" s="323" t="s">
        <v>51</v>
      </c>
      <c r="G32" s="325" t="s">
        <v>52</v>
      </c>
      <c r="H32" s="323" t="s">
        <v>51</v>
      </c>
      <c r="I32" s="326" t="s">
        <v>52</v>
      </c>
      <c r="J32" s="323" t="s">
        <v>51</v>
      </c>
      <c r="K32" s="324" t="s">
        <v>52</v>
      </c>
      <c r="L32" s="18" t="s">
        <v>7</v>
      </c>
      <c r="M32" s="18" t="s">
        <v>240</v>
      </c>
      <c r="N32" s="35" t="s">
        <v>173</v>
      </c>
      <c r="O32" s="274" t="s">
        <v>223</v>
      </c>
      <c r="P32" s="18">
        <v>5</v>
      </c>
      <c r="Q32" s="35">
        <v>5</v>
      </c>
      <c r="R32" s="35" t="s">
        <v>58</v>
      </c>
      <c r="S32" s="18" t="s">
        <v>7</v>
      </c>
      <c r="T32" s="39">
        <v>42324</v>
      </c>
      <c r="U32" s="149" t="s">
        <v>275</v>
      </c>
      <c r="V32" s="352" t="s">
        <v>51</v>
      </c>
      <c r="W32" s="360"/>
      <c r="X32" s="361"/>
    </row>
    <row r="33" spans="1:24" s="437" customFormat="1" ht="58" x14ac:dyDescent="0.35">
      <c r="A33" s="186" t="s">
        <v>415</v>
      </c>
      <c r="B33" s="30" t="s">
        <v>414</v>
      </c>
      <c r="C33" s="145" t="s">
        <v>135</v>
      </c>
      <c r="D33" s="323" t="s">
        <v>269</v>
      </c>
      <c r="E33" s="324" t="s">
        <v>398</v>
      </c>
      <c r="F33" s="323" t="s">
        <v>51</v>
      </c>
      <c r="G33" s="325" t="s">
        <v>52</v>
      </c>
      <c r="H33" s="323" t="s">
        <v>51</v>
      </c>
      <c r="I33" s="326" t="s">
        <v>52</v>
      </c>
      <c r="J33" s="323" t="s">
        <v>51</v>
      </c>
      <c r="K33" s="327" t="s">
        <v>52</v>
      </c>
      <c r="L33" s="18" t="s">
        <v>7</v>
      </c>
      <c r="M33" s="18" t="s">
        <v>43</v>
      </c>
      <c r="N33" s="35" t="s">
        <v>400</v>
      </c>
      <c r="O33" s="44" t="s">
        <v>399</v>
      </c>
      <c r="P33" s="18">
        <v>16</v>
      </c>
      <c r="Q33" s="118" t="s">
        <v>58</v>
      </c>
      <c r="R33" s="35">
        <v>28</v>
      </c>
      <c r="S33" s="18" t="s">
        <v>7</v>
      </c>
      <c r="T33" s="39">
        <v>43441</v>
      </c>
      <c r="U33" s="149" t="s">
        <v>468</v>
      </c>
      <c r="V33" s="352" t="s">
        <v>416</v>
      </c>
      <c r="W33" s="362" t="s">
        <v>408</v>
      </c>
      <c r="X33" s="361"/>
    </row>
    <row r="34" spans="1:24" s="437" customFormat="1" ht="43.5" x14ac:dyDescent="0.35">
      <c r="A34" s="186" t="s">
        <v>78</v>
      </c>
      <c r="B34" s="30" t="s">
        <v>254</v>
      </c>
      <c r="C34" s="145" t="s">
        <v>127</v>
      </c>
      <c r="D34" s="323" t="s">
        <v>36</v>
      </c>
      <c r="E34" s="324">
        <v>0.02</v>
      </c>
      <c r="F34" s="323" t="s">
        <v>51</v>
      </c>
      <c r="G34" s="325" t="s">
        <v>52</v>
      </c>
      <c r="H34" s="323" t="s">
        <v>51</v>
      </c>
      <c r="I34" s="326" t="s">
        <v>52</v>
      </c>
      <c r="J34" s="323" t="s">
        <v>51</v>
      </c>
      <c r="K34" s="327" t="s">
        <v>52</v>
      </c>
      <c r="L34" s="18" t="s">
        <v>7</v>
      </c>
      <c r="M34" s="18" t="s">
        <v>43</v>
      </c>
      <c r="N34" s="18" t="s">
        <v>174</v>
      </c>
      <c r="O34" s="185" t="s">
        <v>224</v>
      </c>
      <c r="P34" s="18" t="s">
        <v>58</v>
      </c>
      <c r="Q34" s="118">
        <v>7</v>
      </c>
      <c r="R34" s="35">
        <v>13</v>
      </c>
      <c r="S34" s="18" t="s">
        <v>7</v>
      </c>
      <c r="T34" s="39">
        <v>41652</v>
      </c>
      <c r="U34" s="149" t="s">
        <v>281</v>
      </c>
      <c r="V34" s="352" t="s">
        <v>51</v>
      </c>
      <c r="W34" s="362"/>
      <c r="X34" s="361"/>
    </row>
    <row r="35" spans="1:24" s="437" customFormat="1" ht="58" x14ac:dyDescent="0.35">
      <c r="A35" s="186" t="s">
        <v>79</v>
      </c>
      <c r="B35" s="30" t="s">
        <v>255</v>
      </c>
      <c r="C35" s="145" t="s">
        <v>128</v>
      </c>
      <c r="D35" s="323" t="s">
        <v>40</v>
      </c>
      <c r="E35" s="324">
        <v>0.27500000000000002</v>
      </c>
      <c r="F35" s="323" t="s">
        <v>271</v>
      </c>
      <c r="G35" s="325">
        <v>5.8000000000000003E-2</v>
      </c>
      <c r="H35" s="323" t="s">
        <v>51</v>
      </c>
      <c r="I35" s="326" t="s">
        <v>52</v>
      </c>
      <c r="J35" s="323" t="s">
        <v>51</v>
      </c>
      <c r="K35" s="327" t="s">
        <v>52</v>
      </c>
      <c r="L35" s="18" t="s">
        <v>151</v>
      </c>
      <c r="M35" s="18" t="s">
        <v>43</v>
      </c>
      <c r="N35" s="35" t="s">
        <v>175</v>
      </c>
      <c r="O35" s="44" t="s">
        <v>330</v>
      </c>
      <c r="P35" s="18">
        <v>5</v>
      </c>
      <c r="Q35" s="118" t="s">
        <v>58</v>
      </c>
      <c r="R35" s="35" t="s">
        <v>58</v>
      </c>
      <c r="S35" s="18" t="s">
        <v>151</v>
      </c>
      <c r="T35" s="41">
        <v>42936</v>
      </c>
      <c r="U35" s="149" t="s">
        <v>275</v>
      </c>
      <c r="V35" s="352" t="s">
        <v>51</v>
      </c>
      <c r="W35" s="362"/>
      <c r="X35" s="361"/>
    </row>
    <row r="36" spans="1:24" s="437" customFormat="1" ht="29" x14ac:dyDescent="0.35">
      <c r="A36" s="186" t="s">
        <v>80</v>
      </c>
      <c r="B36" s="30" t="s">
        <v>58</v>
      </c>
      <c r="C36" s="145" t="s">
        <v>129</v>
      </c>
      <c r="D36" s="323" t="s">
        <v>33</v>
      </c>
      <c r="E36" s="324">
        <v>0.125</v>
      </c>
      <c r="F36" s="323" t="s">
        <v>51</v>
      </c>
      <c r="G36" s="325" t="s">
        <v>52</v>
      </c>
      <c r="H36" s="323" t="s">
        <v>51</v>
      </c>
      <c r="I36" s="326" t="s">
        <v>52</v>
      </c>
      <c r="J36" s="323" t="s">
        <v>51</v>
      </c>
      <c r="K36" s="327" t="s">
        <v>52</v>
      </c>
      <c r="L36" s="18" t="s">
        <v>7</v>
      </c>
      <c r="M36" s="18" t="s">
        <v>240</v>
      </c>
      <c r="N36" s="35" t="s">
        <v>176</v>
      </c>
      <c r="O36" s="185" t="s">
        <v>296</v>
      </c>
      <c r="P36" s="18">
        <v>3</v>
      </c>
      <c r="Q36" s="118">
        <v>3</v>
      </c>
      <c r="R36" s="35" t="s">
        <v>58</v>
      </c>
      <c r="S36" s="18" t="s">
        <v>7</v>
      </c>
      <c r="T36" s="39">
        <v>41575</v>
      </c>
      <c r="U36" s="149" t="s">
        <v>275</v>
      </c>
      <c r="V36" s="352" t="s">
        <v>51</v>
      </c>
      <c r="W36" s="362"/>
      <c r="X36" s="361"/>
    </row>
    <row r="37" spans="1:24" s="437" customFormat="1" ht="29" x14ac:dyDescent="0.35">
      <c r="A37" s="186" t="s">
        <v>374</v>
      </c>
      <c r="B37" s="30" t="s">
        <v>58</v>
      </c>
      <c r="C37" s="145" t="s">
        <v>130</v>
      </c>
      <c r="D37" s="323" t="s">
        <v>269</v>
      </c>
      <c r="E37" s="324" t="s">
        <v>382</v>
      </c>
      <c r="F37" s="323" t="s">
        <v>51</v>
      </c>
      <c r="G37" s="325" t="s">
        <v>52</v>
      </c>
      <c r="H37" s="323" t="s">
        <v>51</v>
      </c>
      <c r="I37" s="326" t="s">
        <v>52</v>
      </c>
      <c r="J37" s="323" t="s">
        <v>51</v>
      </c>
      <c r="K37" s="327" t="s">
        <v>52</v>
      </c>
      <c r="L37" s="18" t="s">
        <v>151</v>
      </c>
      <c r="M37" s="18" t="s">
        <v>43</v>
      </c>
      <c r="N37" s="35" t="s">
        <v>178</v>
      </c>
      <c r="O37" s="185" t="s">
        <v>332</v>
      </c>
      <c r="P37" s="18">
        <v>3</v>
      </c>
      <c r="Q37" s="118">
        <v>3</v>
      </c>
      <c r="R37" s="35">
        <v>3</v>
      </c>
      <c r="S37" s="18" t="s">
        <v>151</v>
      </c>
      <c r="T37" s="39">
        <v>42821</v>
      </c>
      <c r="U37" s="149" t="s">
        <v>275</v>
      </c>
      <c r="V37" s="352" t="s">
        <v>51</v>
      </c>
      <c r="W37" s="362"/>
      <c r="X37" s="361"/>
    </row>
    <row r="38" spans="1:24" s="437" customFormat="1" ht="29" x14ac:dyDescent="0.35">
      <c r="A38" s="186" t="s">
        <v>81</v>
      </c>
      <c r="B38" s="30" t="s">
        <v>58</v>
      </c>
      <c r="C38" s="145" t="s">
        <v>317</v>
      </c>
      <c r="D38" s="323" t="s">
        <v>269</v>
      </c>
      <c r="E38" s="324" t="s">
        <v>384</v>
      </c>
      <c r="F38" s="323" t="s">
        <v>51</v>
      </c>
      <c r="G38" s="325" t="s">
        <v>52</v>
      </c>
      <c r="H38" s="323" t="s">
        <v>51</v>
      </c>
      <c r="I38" s="326" t="s">
        <v>52</v>
      </c>
      <c r="J38" s="323" t="s">
        <v>51</v>
      </c>
      <c r="K38" s="327" t="s">
        <v>52</v>
      </c>
      <c r="L38" s="18" t="s">
        <v>151</v>
      </c>
      <c r="M38" s="18" t="s">
        <v>43</v>
      </c>
      <c r="N38" s="35" t="s">
        <v>177</v>
      </c>
      <c r="O38" s="185" t="s">
        <v>331</v>
      </c>
      <c r="P38" s="117">
        <v>3</v>
      </c>
      <c r="Q38" s="118">
        <v>3</v>
      </c>
      <c r="R38" s="35" t="s">
        <v>58</v>
      </c>
      <c r="S38" s="18" t="s">
        <v>151</v>
      </c>
      <c r="T38" s="39">
        <v>43228</v>
      </c>
      <c r="U38" s="149" t="s">
        <v>275</v>
      </c>
      <c r="V38" s="352" t="s">
        <v>51</v>
      </c>
      <c r="W38" s="362"/>
      <c r="X38" s="361"/>
    </row>
    <row r="39" spans="1:24" s="437" customFormat="1" ht="58" x14ac:dyDescent="0.35">
      <c r="A39" s="186" t="s">
        <v>82</v>
      </c>
      <c r="B39" s="30" t="s">
        <v>263</v>
      </c>
      <c r="C39" s="145" t="s">
        <v>13</v>
      </c>
      <c r="D39" s="323" t="s">
        <v>269</v>
      </c>
      <c r="E39" s="324" t="s">
        <v>385</v>
      </c>
      <c r="F39" s="323" t="s">
        <v>51</v>
      </c>
      <c r="G39" s="325" t="s">
        <v>52</v>
      </c>
      <c r="H39" s="323" t="s">
        <v>51</v>
      </c>
      <c r="I39" s="326" t="s">
        <v>52</v>
      </c>
      <c r="J39" s="323" t="s">
        <v>51</v>
      </c>
      <c r="K39" s="327" t="s">
        <v>52</v>
      </c>
      <c r="L39" s="18" t="s">
        <v>151</v>
      </c>
      <c r="M39" s="18" t="s">
        <v>241</v>
      </c>
      <c r="N39" s="35" t="s">
        <v>179</v>
      </c>
      <c r="O39" s="44" t="s">
        <v>333</v>
      </c>
      <c r="P39" s="18">
        <v>4</v>
      </c>
      <c r="Q39" s="118">
        <v>7</v>
      </c>
      <c r="R39" s="35">
        <v>11</v>
      </c>
      <c r="S39" s="18" t="s">
        <v>151</v>
      </c>
      <c r="T39" s="39">
        <v>43152</v>
      </c>
      <c r="U39" s="149" t="s">
        <v>275</v>
      </c>
      <c r="V39" s="352" t="s">
        <v>239</v>
      </c>
      <c r="W39" s="362"/>
      <c r="X39" s="361"/>
    </row>
    <row r="40" spans="1:24" s="437" customFormat="1" ht="29" x14ac:dyDescent="0.35">
      <c r="A40" s="186" t="s">
        <v>83</v>
      </c>
      <c r="B40" s="30" t="s">
        <v>58</v>
      </c>
      <c r="C40" s="145" t="s">
        <v>13</v>
      </c>
      <c r="D40" s="323" t="s">
        <v>269</v>
      </c>
      <c r="E40" s="324" t="s">
        <v>386</v>
      </c>
      <c r="F40" s="323" t="s">
        <v>51</v>
      </c>
      <c r="G40" s="325" t="s">
        <v>52</v>
      </c>
      <c r="H40" s="323" t="s">
        <v>51</v>
      </c>
      <c r="I40" s="326" t="s">
        <v>52</v>
      </c>
      <c r="J40" s="323" t="s">
        <v>51</v>
      </c>
      <c r="K40" s="327" t="s">
        <v>52</v>
      </c>
      <c r="L40" s="18" t="s">
        <v>151</v>
      </c>
      <c r="M40" s="18" t="s">
        <v>240</v>
      </c>
      <c r="N40" s="18" t="s">
        <v>180</v>
      </c>
      <c r="O40" s="185" t="s">
        <v>225</v>
      </c>
      <c r="P40" s="117">
        <v>3</v>
      </c>
      <c r="Q40" s="118">
        <v>3</v>
      </c>
      <c r="R40" s="35" t="s">
        <v>58</v>
      </c>
      <c r="S40" s="18" t="s">
        <v>151</v>
      </c>
      <c r="T40" s="39">
        <v>42481</v>
      </c>
      <c r="U40" s="149" t="s">
        <v>275</v>
      </c>
      <c r="V40" s="352" t="s">
        <v>51</v>
      </c>
      <c r="W40" s="362"/>
      <c r="X40" s="361"/>
    </row>
    <row r="41" spans="1:24" s="437" customFormat="1" ht="29" x14ac:dyDescent="0.35">
      <c r="A41" s="186" t="s">
        <v>84</v>
      </c>
      <c r="B41" s="30" t="s">
        <v>148</v>
      </c>
      <c r="C41" s="145" t="s">
        <v>13</v>
      </c>
      <c r="D41" s="323" t="s">
        <v>269</v>
      </c>
      <c r="E41" s="324" t="s">
        <v>387</v>
      </c>
      <c r="F41" s="323" t="s">
        <v>51</v>
      </c>
      <c r="G41" s="325" t="s">
        <v>52</v>
      </c>
      <c r="H41" s="323" t="s">
        <v>51</v>
      </c>
      <c r="I41" s="326" t="s">
        <v>52</v>
      </c>
      <c r="J41" s="323" t="s">
        <v>51</v>
      </c>
      <c r="K41" s="327" t="s">
        <v>52</v>
      </c>
      <c r="L41" s="18" t="s">
        <v>7</v>
      </c>
      <c r="M41" s="18" t="s">
        <v>240</v>
      </c>
      <c r="N41" s="35" t="s">
        <v>181</v>
      </c>
      <c r="O41" s="44" t="s">
        <v>334</v>
      </c>
      <c r="P41" s="18" t="s">
        <v>58</v>
      </c>
      <c r="Q41" s="118">
        <v>6</v>
      </c>
      <c r="R41" s="35" t="s">
        <v>58</v>
      </c>
      <c r="S41" s="18" t="s">
        <v>7</v>
      </c>
      <c r="T41" s="39">
        <v>43174</v>
      </c>
      <c r="U41" s="149" t="s">
        <v>275</v>
      </c>
      <c r="V41" s="352" t="s">
        <v>51</v>
      </c>
      <c r="W41" s="362"/>
      <c r="X41" s="361"/>
    </row>
    <row r="42" spans="1:24" s="437" customFormat="1" ht="29" x14ac:dyDescent="0.35">
      <c r="A42" s="186" t="s">
        <v>85</v>
      </c>
      <c r="B42" s="30" t="s">
        <v>86</v>
      </c>
      <c r="C42" s="145" t="s">
        <v>131</v>
      </c>
      <c r="D42" s="323" t="s">
        <v>269</v>
      </c>
      <c r="E42" s="324" t="s">
        <v>381</v>
      </c>
      <c r="F42" s="323" t="s">
        <v>51</v>
      </c>
      <c r="G42" s="325" t="s">
        <v>52</v>
      </c>
      <c r="H42" s="323" t="s">
        <v>51</v>
      </c>
      <c r="I42" s="326" t="s">
        <v>52</v>
      </c>
      <c r="J42" s="323" t="s">
        <v>51</v>
      </c>
      <c r="K42" s="327" t="s">
        <v>52</v>
      </c>
      <c r="L42" s="18" t="s">
        <v>151</v>
      </c>
      <c r="M42" s="18" t="s">
        <v>43</v>
      </c>
      <c r="N42" s="35" t="s">
        <v>182</v>
      </c>
      <c r="O42" s="44" t="s">
        <v>226</v>
      </c>
      <c r="P42" s="18">
        <v>5</v>
      </c>
      <c r="Q42" s="118">
        <v>6</v>
      </c>
      <c r="R42" s="35">
        <v>7</v>
      </c>
      <c r="S42" s="18" t="s">
        <v>151</v>
      </c>
      <c r="T42" s="39">
        <v>42417</v>
      </c>
      <c r="U42" s="149" t="s">
        <v>275</v>
      </c>
      <c r="V42" s="352" t="s">
        <v>51</v>
      </c>
      <c r="W42" s="362"/>
      <c r="X42" s="361"/>
    </row>
    <row r="43" spans="1:24" s="437" customFormat="1" ht="29" x14ac:dyDescent="0.35">
      <c r="A43" s="186" t="s">
        <v>447</v>
      </c>
      <c r="B43" s="30" t="s">
        <v>457</v>
      </c>
      <c r="C43" s="145" t="s">
        <v>449</v>
      </c>
      <c r="D43" s="323" t="s">
        <v>462</v>
      </c>
      <c r="E43" s="324" t="s">
        <v>465</v>
      </c>
      <c r="F43" s="323" t="s">
        <v>51</v>
      </c>
      <c r="G43" s="325" t="s">
        <v>52</v>
      </c>
      <c r="H43" s="323" t="s">
        <v>51</v>
      </c>
      <c r="I43" s="326" t="s">
        <v>52</v>
      </c>
      <c r="J43" s="323" t="s">
        <v>51</v>
      </c>
      <c r="K43" s="327" t="s">
        <v>52</v>
      </c>
      <c r="L43" s="18" t="s">
        <v>7</v>
      </c>
      <c r="M43" s="18" t="s">
        <v>467</v>
      </c>
      <c r="N43" s="18" t="s">
        <v>456</v>
      </c>
      <c r="O43" s="185" t="s">
        <v>458</v>
      </c>
      <c r="P43" s="117" t="s">
        <v>58</v>
      </c>
      <c r="Q43" s="118">
        <v>11</v>
      </c>
      <c r="R43" s="35">
        <v>12</v>
      </c>
      <c r="S43" s="18" t="s">
        <v>7</v>
      </c>
      <c r="T43" s="39">
        <v>43446</v>
      </c>
      <c r="U43" s="149" t="s">
        <v>58</v>
      </c>
      <c r="V43" s="352" t="s">
        <v>51</v>
      </c>
      <c r="W43" s="362"/>
      <c r="X43" s="361"/>
    </row>
    <row r="44" spans="1:24" s="437" customFormat="1" ht="29" x14ac:dyDescent="0.35">
      <c r="A44" s="186" t="s">
        <v>448</v>
      </c>
      <c r="B44" s="30" t="s">
        <v>460</v>
      </c>
      <c r="C44" s="145" t="s">
        <v>449</v>
      </c>
      <c r="D44" s="323" t="s">
        <v>462</v>
      </c>
      <c r="E44" s="324" t="s">
        <v>463</v>
      </c>
      <c r="F44" s="323" t="s">
        <v>51</v>
      </c>
      <c r="G44" s="325" t="s">
        <v>52</v>
      </c>
      <c r="H44" s="323" t="s">
        <v>51</v>
      </c>
      <c r="I44" s="326" t="s">
        <v>52</v>
      </c>
      <c r="J44" s="323" t="s">
        <v>51</v>
      </c>
      <c r="K44" s="327" t="s">
        <v>52</v>
      </c>
      <c r="L44" s="18" t="s">
        <v>464</v>
      </c>
      <c r="M44" s="18" t="s">
        <v>467</v>
      </c>
      <c r="N44" s="18" t="s">
        <v>459</v>
      </c>
      <c r="O44" s="185" t="s">
        <v>461</v>
      </c>
      <c r="P44" s="117">
        <v>11</v>
      </c>
      <c r="Q44" s="118">
        <v>20</v>
      </c>
      <c r="R44" s="35">
        <v>18</v>
      </c>
      <c r="S44" s="18" t="s">
        <v>464</v>
      </c>
      <c r="T44" s="39">
        <v>43391</v>
      </c>
      <c r="U44" s="149" t="s">
        <v>58</v>
      </c>
      <c r="V44" s="352" t="s">
        <v>51</v>
      </c>
      <c r="W44" s="362"/>
      <c r="X44" s="361"/>
    </row>
    <row r="45" spans="1:24" s="437" customFormat="1" ht="29" x14ac:dyDescent="0.35">
      <c r="A45" s="186" t="s">
        <v>446</v>
      </c>
      <c r="B45" s="30" t="s">
        <v>454</v>
      </c>
      <c r="C45" s="145" t="s">
        <v>449</v>
      </c>
      <c r="D45" s="323" t="s">
        <v>462</v>
      </c>
      <c r="E45" s="324" t="s">
        <v>466</v>
      </c>
      <c r="F45" s="323" t="s">
        <v>51</v>
      </c>
      <c r="G45" s="325" t="s">
        <v>52</v>
      </c>
      <c r="H45" s="323" t="s">
        <v>51</v>
      </c>
      <c r="I45" s="326" t="s">
        <v>52</v>
      </c>
      <c r="J45" s="323" t="s">
        <v>51</v>
      </c>
      <c r="K45" s="327" t="s">
        <v>52</v>
      </c>
      <c r="L45" s="18" t="s">
        <v>464</v>
      </c>
      <c r="M45" s="18" t="s">
        <v>467</v>
      </c>
      <c r="N45" s="35" t="s">
        <v>453</v>
      </c>
      <c r="O45" s="44" t="s">
        <v>455</v>
      </c>
      <c r="P45" s="18">
        <v>7</v>
      </c>
      <c r="Q45" s="118">
        <v>21</v>
      </c>
      <c r="R45" s="35">
        <v>20</v>
      </c>
      <c r="S45" s="18" t="s">
        <v>464</v>
      </c>
      <c r="T45" s="39">
        <v>43376</v>
      </c>
      <c r="U45" s="149" t="s">
        <v>58</v>
      </c>
      <c r="V45" s="352" t="s">
        <v>51</v>
      </c>
      <c r="W45" s="362"/>
      <c r="X45" s="361"/>
    </row>
    <row r="46" spans="1:24" s="437" customFormat="1" ht="43.5" x14ac:dyDescent="0.35">
      <c r="A46" s="186" t="s">
        <v>87</v>
      </c>
      <c r="B46" s="30" t="s">
        <v>256</v>
      </c>
      <c r="C46" s="145" t="s">
        <v>132</v>
      </c>
      <c r="D46" s="323" t="s">
        <v>34</v>
      </c>
      <c r="E46" s="325">
        <v>0.73</v>
      </c>
      <c r="F46" s="323" t="s">
        <v>51</v>
      </c>
      <c r="G46" s="325" t="s">
        <v>52</v>
      </c>
      <c r="H46" s="323" t="s">
        <v>51</v>
      </c>
      <c r="I46" s="326" t="s">
        <v>52</v>
      </c>
      <c r="J46" s="323" t="s">
        <v>51</v>
      </c>
      <c r="K46" s="327" t="s">
        <v>52</v>
      </c>
      <c r="L46" s="18" t="s">
        <v>7</v>
      </c>
      <c r="M46" s="18" t="s">
        <v>240</v>
      </c>
      <c r="N46" s="35" t="s">
        <v>183</v>
      </c>
      <c r="O46" s="44" t="s">
        <v>227</v>
      </c>
      <c r="P46" s="18">
        <v>14</v>
      </c>
      <c r="Q46" s="118">
        <v>21</v>
      </c>
      <c r="R46" s="35">
        <v>27</v>
      </c>
      <c r="S46" s="18" t="s">
        <v>7</v>
      </c>
      <c r="T46" s="39">
        <v>42102</v>
      </c>
      <c r="U46" s="149" t="s">
        <v>275</v>
      </c>
      <c r="V46" s="352" t="s">
        <v>51</v>
      </c>
      <c r="W46" s="362"/>
      <c r="X46" s="361"/>
    </row>
    <row r="47" spans="1:24" s="437" customFormat="1" ht="43.5" x14ac:dyDescent="0.35">
      <c r="A47" s="186" t="s">
        <v>88</v>
      </c>
      <c r="B47" s="30" t="s">
        <v>58</v>
      </c>
      <c r="C47" s="145" t="s">
        <v>133</v>
      </c>
      <c r="D47" s="323" t="s">
        <v>51</v>
      </c>
      <c r="E47" s="324" t="s">
        <v>52</v>
      </c>
      <c r="F47" s="323" t="s">
        <v>272</v>
      </c>
      <c r="G47" s="325">
        <v>6.6E-3</v>
      </c>
      <c r="H47" s="323" t="s">
        <v>46</v>
      </c>
      <c r="I47" s="326">
        <v>3.6000000000000002E-4</v>
      </c>
      <c r="J47" s="323" t="s">
        <v>51</v>
      </c>
      <c r="K47" s="327" t="s">
        <v>52</v>
      </c>
      <c r="L47" s="18" t="s">
        <v>151</v>
      </c>
      <c r="M47" s="18" t="s">
        <v>240</v>
      </c>
      <c r="N47" s="35" t="s">
        <v>184</v>
      </c>
      <c r="O47" s="185" t="s">
        <v>335</v>
      </c>
      <c r="P47" s="18">
        <v>4</v>
      </c>
      <c r="Q47" s="118">
        <v>4</v>
      </c>
      <c r="R47" s="35" t="s">
        <v>58</v>
      </c>
      <c r="S47" s="18" t="s">
        <v>151</v>
      </c>
      <c r="T47" s="39">
        <v>42804</v>
      </c>
      <c r="U47" s="149" t="s">
        <v>275</v>
      </c>
      <c r="V47" s="352" t="s">
        <v>51</v>
      </c>
      <c r="W47" s="360"/>
      <c r="X47" s="361"/>
    </row>
    <row r="48" spans="1:24" s="437" customFormat="1" ht="116" x14ac:dyDescent="0.35">
      <c r="A48" s="186" t="s">
        <v>300</v>
      </c>
      <c r="B48" s="30" t="s">
        <v>301</v>
      </c>
      <c r="C48" s="145" t="s">
        <v>302</v>
      </c>
      <c r="D48" s="323" t="s">
        <v>33</v>
      </c>
      <c r="E48" s="324">
        <v>8.2500000000000004E-2</v>
      </c>
      <c r="F48" s="323" t="s">
        <v>51</v>
      </c>
      <c r="G48" s="325" t="s">
        <v>52</v>
      </c>
      <c r="H48" s="323" t="s">
        <v>51</v>
      </c>
      <c r="I48" s="326" t="s">
        <v>52</v>
      </c>
      <c r="J48" s="323" t="s">
        <v>51</v>
      </c>
      <c r="K48" s="327" t="s">
        <v>52</v>
      </c>
      <c r="L48" s="18" t="s">
        <v>151</v>
      </c>
      <c r="M48" s="18" t="s">
        <v>240</v>
      </c>
      <c r="N48" s="35" t="s">
        <v>303</v>
      </c>
      <c r="O48" s="185" t="s">
        <v>336</v>
      </c>
      <c r="P48" s="18">
        <v>15</v>
      </c>
      <c r="Q48" s="118">
        <v>15</v>
      </c>
      <c r="R48" s="35" t="s">
        <v>58</v>
      </c>
      <c r="S48" s="18" t="s">
        <v>151</v>
      </c>
      <c r="T48" s="39">
        <v>43077</v>
      </c>
      <c r="U48" s="149" t="s">
        <v>275</v>
      </c>
      <c r="V48" s="352" t="s">
        <v>51</v>
      </c>
      <c r="W48" s="360"/>
      <c r="X48" s="361"/>
    </row>
    <row r="49" spans="1:25" s="437" customFormat="1" ht="101.5" x14ac:dyDescent="0.35">
      <c r="A49" s="186" t="s">
        <v>89</v>
      </c>
      <c r="B49" s="30" t="s">
        <v>257</v>
      </c>
      <c r="C49" s="145" t="s">
        <v>315</v>
      </c>
      <c r="D49" s="323" t="s">
        <v>33</v>
      </c>
      <c r="E49" s="324">
        <v>0.06</v>
      </c>
      <c r="F49" s="323" t="s">
        <v>51</v>
      </c>
      <c r="G49" s="325" t="s">
        <v>52</v>
      </c>
      <c r="H49" s="323" t="s">
        <v>51</v>
      </c>
      <c r="I49" s="326" t="s">
        <v>52</v>
      </c>
      <c r="J49" s="323" t="s">
        <v>51</v>
      </c>
      <c r="K49" s="327" t="s">
        <v>52</v>
      </c>
      <c r="L49" s="18" t="s">
        <v>151</v>
      </c>
      <c r="M49" s="18" t="s">
        <v>240</v>
      </c>
      <c r="N49" s="35" t="s">
        <v>185</v>
      </c>
      <c r="O49" s="185" t="s">
        <v>316</v>
      </c>
      <c r="P49" s="18">
        <v>20</v>
      </c>
      <c r="Q49" s="118">
        <v>24</v>
      </c>
      <c r="R49" s="35" t="s">
        <v>58</v>
      </c>
      <c r="S49" s="18" t="s">
        <v>151</v>
      </c>
      <c r="T49" s="39">
        <v>42620</v>
      </c>
      <c r="U49" s="149" t="s">
        <v>275</v>
      </c>
      <c r="V49" s="352" t="s">
        <v>51</v>
      </c>
      <c r="W49" s="360"/>
      <c r="X49" s="361"/>
    </row>
    <row r="50" spans="1:25" s="437" customFormat="1" ht="43.5" x14ac:dyDescent="0.35">
      <c r="A50" s="186" t="s">
        <v>90</v>
      </c>
      <c r="B50" s="30" t="s">
        <v>258</v>
      </c>
      <c r="C50" s="145" t="s">
        <v>134</v>
      </c>
      <c r="D50" s="323" t="s">
        <v>33</v>
      </c>
      <c r="E50" s="326">
        <v>5.0000000000000001E-4</v>
      </c>
      <c r="F50" s="323" t="s">
        <v>51</v>
      </c>
      <c r="G50" s="325" t="s">
        <v>52</v>
      </c>
      <c r="H50" s="323" t="s">
        <v>51</v>
      </c>
      <c r="I50" s="326" t="s">
        <v>52</v>
      </c>
      <c r="J50" s="323" t="s">
        <v>51</v>
      </c>
      <c r="K50" s="327" t="s">
        <v>52</v>
      </c>
      <c r="L50" s="18" t="s">
        <v>151</v>
      </c>
      <c r="M50" s="18" t="s">
        <v>240</v>
      </c>
      <c r="N50" s="35" t="s">
        <v>186</v>
      </c>
      <c r="O50" s="44" t="s">
        <v>228</v>
      </c>
      <c r="P50" s="18">
        <v>4</v>
      </c>
      <c r="Q50" s="118">
        <v>4</v>
      </c>
      <c r="R50" s="35" t="s">
        <v>58</v>
      </c>
      <c r="S50" s="18" t="s">
        <v>151</v>
      </c>
      <c r="T50" s="39">
        <v>41857</v>
      </c>
      <c r="U50" s="149" t="s">
        <v>282</v>
      </c>
      <c r="V50" s="352" t="s">
        <v>51</v>
      </c>
      <c r="W50" s="360"/>
      <c r="X50" s="361"/>
    </row>
    <row r="51" spans="1:25" s="437" customFormat="1" ht="38.25" customHeight="1" x14ac:dyDescent="0.35">
      <c r="A51" s="186" t="s">
        <v>394</v>
      </c>
      <c r="B51" s="30" t="s">
        <v>58</v>
      </c>
      <c r="C51" s="145" t="s">
        <v>126</v>
      </c>
      <c r="D51" s="323" t="s">
        <v>269</v>
      </c>
      <c r="E51" s="324" t="s">
        <v>388</v>
      </c>
      <c r="F51" s="323" t="s">
        <v>51</v>
      </c>
      <c r="G51" s="325" t="s">
        <v>52</v>
      </c>
      <c r="H51" s="323" t="s">
        <v>51</v>
      </c>
      <c r="I51" s="326" t="s">
        <v>52</v>
      </c>
      <c r="J51" s="323" t="s">
        <v>51</v>
      </c>
      <c r="K51" s="327" t="s">
        <v>52</v>
      </c>
      <c r="L51" s="18" t="s">
        <v>7</v>
      </c>
      <c r="M51" s="18" t="s">
        <v>43</v>
      </c>
      <c r="N51" s="35" t="s">
        <v>188</v>
      </c>
      <c r="O51" s="185" t="s">
        <v>347</v>
      </c>
      <c r="P51" s="117" t="s">
        <v>58</v>
      </c>
      <c r="Q51" s="118">
        <v>5</v>
      </c>
      <c r="R51" s="35">
        <v>10</v>
      </c>
      <c r="S51" s="18" t="s">
        <v>7</v>
      </c>
      <c r="T51" s="42">
        <v>43061</v>
      </c>
      <c r="U51" s="149" t="s">
        <v>314</v>
      </c>
      <c r="V51" s="352" t="s">
        <v>51</v>
      </c>
      <c r="W51" s="362" t="s">
        <v>413</v>
      </c>
      <c r="X51" s="361"/>
    </row>
    <row r="52" spans="1:25" s="437" customFormat="1" ht="58" x14ac:dyDescent="0.35">
      <c r="A52" s="188" t="s">
        <v>93</v>
      </c>
      <c r="B52" s="32" t="s">
        <v>58</v>
      </c>
      <c r="C52" s="145" t="s">
        <v>126</v>
      </c>
      <c r="D52" s="323" t="s">
        <v>269</v>
      </c>
      <c r="E52" s="324" t="s">
        <v>381</v>
      </c>
      <c r="F52" s="323" t="s">
        <v>51</v>
      </c>
      <c r="G52" s="325" t="s">
        <v>52</v>
      </c>
      <c r="H52" s="323" t="s">
        <v>51</v>
      </c>
      <c r="I52" s="326" t="s">
        <v>52</v>
      </c>
      <c r="J52" s="323" t="s">
        <v>51</v>
      </c>
      <c r="K52" s="327" t="s">
        <v>52</v>
      </c>
      <c r="L52" s="18" t="s">
        <v>153</v>
      </c>
      <c r="M52" s="18" t="s">
        <v>43</v>
      </c>
      <c r="N52" s="35" t="s">
        <v>189</v>
      </c>
      <c r="O52" s="185" t="s">
        <v>346</v>
      </c>
      <c r="P52" s="18">
        <v>6</v>
      </c>
      <c r="Q52" s="118">
        <v>4</v>
      </c>
      <c r="R52" s="35" t="s">
        <v>58</v>
      </c>
      <c r="S52" s="18" t="s">
        <v>153</v>
      </c>
      <c r="T52" s="39">
        <v>43227</v>
      </c>
      <c r="U52" s="149" t="s">
        <v>284</v>
      </c>
      <c r="V52" s="352" t="s">
        <v>51</v>
      </c>
      <c r="W52" s="362" t="s">
        <v>412</v>
      </c>
      <c r="X52" s="361"/>
    </row>
    <row r="53" spans="1:25" s="437" customFormat="1" ht="29" x14ac:dyDescent="0.35">
      <c r="A53" s="186" t="s">
        <v>395</v>
      </c>
      <c r="B53" s="30" t="s">
        <v>58</v>
      </c>
      <c r="C53" s="145" t="s">
        <v>126</v>
      </c>
      <c r="D53" s="323" t="s">
        <v>269</v>
      </c>
      <c r="E53" s="324" t="s">
        <v>389</v>
      </c>
      <c r="F53" s="323" t="s">
        <v>51</v>
      </c>
      <c r="G53" s="325" t="s">
        <v>52</v>
      </c>
      <c r="H53" s="323" t="s">
        <v>51</v>
      </c>
      <c r="I53" s="326" t="s">
        <v>52</v>
      </c>
      <c r="J53" s="323" t="s">
        <v>51</v>
      </c>
      <c r="K53" s="327" t="s">
        <v>52</v>
      </c>
      <c r="L53" s="18" t="s">
        <v>151</v>
      </c>
      <c r="M53" s="18" t="s">
        <v>43</v>
      </c>
      <c r="N53" s="35" t="s">
        <v>187</v>
      </c>
      <c r="O53" s="44" t="s">
        <v>401</v>
      </c>
      <c r="P53" s="18">
        <v>12</v>
      </c>
      <c r="Q53" s="118">
        <v>22</v>
      </c>
      <c r="R53" s="35">
        <v>25</v>
      </c>
      <c r="S53" s="18" t="s">
        <v>151</v>
      </c>
      <c r="T53" s="39">
        <v>43552</v>
      </c>
      <c r="U53" s="149" t="s">
        <v>284</v>
      </c>
      <c r="V53" s="352" t="s">
        <v>51</v>
      </c>
      <c r="W53" s="362" t="s">
        <v>411</v>
      </c>
      <c r="X53" s="361"/>
    </row>
    <row r="54" spans="1:25" s="437" customFormat="1" ht="43.5" x14ac:dyDescent="0.35">
      <c r="A54" s="186" t="s">
        <v>396</v>
      </c>
      <c r="B54" s="30" t="s">
        <v>58</v>
      </c>
      <c r="C54" s="145" t="s">
        <v>135</v>
      </c>
      <c r="D54" s="323" t="s">
        <v>40</v>
      </c>
      <c r="E54" s="324">
        <v>1.08E-3</v>
      </c>
      <c r="F54" s="323" t="s">
        <v>51</v>
      </c>
      <c r="G54" s="325" t="s">
        <v>52</v>
      </c>
      <c r="H54" s="323" t="s">
        <v>51</v>
      </c>
      <c r="I54" s="326" t="s">
        <v>52</v>
      </c>
      <c r="J54" s="323" t="s">
        <v>51</v>
      </c>
      <c r="K54" s="327" t="s">
        <v>52</v>
      </c>
      <c r="L54" s="18" t="s">
        <v>151</v>
      </c>
      <c r="M54" s="18" t="s">
        <v>240</v>
      </c>
      <c r="N54" s="35" t="s">
        <v>190</v>
      </c>
      <c r="O54" s="44" t="s">
        <v>229</v>
      </c>
      <c r="P54" s="18">
        <v>4</v>
      </c>
      <c r="Q54" s="118">
        <v>4</v>
      </c>
      <c r="R54" s="35" t="s">
        <v>58</v>
      </c>
      <c r="S54" s="18" t="s">
        <v>151</v>
      </c>
      <c r="T54" s="39">
        <v>42405</v>
      </c>
      <c r="U54" s="149" t="s">
        <v>285</v>
      </c>
      <c r="V54" s="352" t="s">
        <v>51</v>
      </c>
      <c r="W54" s="362" t="s">
        <v>410</v>
      </c>
      <c r="X54" s="361"/>
    </row>
    <row r="55" spans="1:25" s="437" customFormat="1" ht="43.5" x14ac:dyDescent="0.35">
      <c r="A55" s="186" t="s">
        <v>95</v>
      </c>
      <c r="B55" s="30" t="s">
        <v>259</v>
      </c>
      <c r="C55" s="145" t="s">
        <v>136</v>
      </c>
      <c r="D55" s="323" t="s">
        <v>273</v>
      </c>
      <c r="E55" s="324">
        <v>0.30499999999999999</v>
      </c>
      <c r="F55" s="323" t="s">
        <v>51</v>
      </c>
      <c r="G55" s="325" t="s">
        <v>52</v>
      </c>
      <c r="H55" s="323" t="s">
        <v>51</v>
      </c>
      <c r="I55" s="326" t="s">
        <v>52</v>
      </c>
      <c r="J55" s="323" t="s">
        <v>51</v>
      </c>
      <c r="K55" s="327" t="s">
        <v>52</v>
      </c>
      <c r="L55" s="18" t="s">
        <v>151</v>
      </c>
      <c r="M55" s="18" t="s">
        <v>43</v>
      </c>
      <c r="N55" s="35" t="s">
        <v>191</v>
      </c>
      <c r="O55" s="44" t="s">
        <v>345</v>
      </c>
      <c r="P55" s="18">
        <v>18</v>
      </c>
      <c r="Q55" s="118">
        <v>56</v>
      </c>
      <c r="R55" s="35">
        <v>18</v>
      </c>
      <c r="S55" s="18" t="s">
        <v>151</v>
      </c>
      <c r="T55" s="39">
        <v>42905</v>
      </c>
      <c r="U55" s="149" t="s">
        <v>275</v>
      </c>
      <c r="V55" s="352" t="s">
        <v>51</v>
      </c>
      <c r="W55" s="362"/>
      <c r="X55" s="361"/>
    </row>
    <row r="56" spans="1:25" s="437" customFormat="1" ht="58" x14ac:dyDescent="0.35">
      <c r="A56" s="186" t="s">
        <v>96</v>
      </c>
      <c r="B56" s="30" t="s">
        <v>343</v>
      </c>
      <c r="C56" s="145" t="s">
        <v>136</v>
      </c>
      <c r="D56" s="323" t="s">
        <v>273</v>
      </c>
      <c r="E56" s="324">
        <v>0.30499999999999999</v>
      </c>
      <c r="F56" s="323" t="s">
        <v>51</v>
      </c>
      <c r="G56" s="325" t="s">
        <v>52</v>
      </c>
      <c r="H56" s="323" t="s">
        <v>51</v>
      </c>
      <c r="I56" s="326" t="s">
        <v>52</v>
      </c>
      <c r="J56" s="323" t="s">
        <v>51</v>
      </c>
      <c r="K56" s="327" t="s">
        <v>52</v>
      </c>
      <c r="L56" s="18" t="s">
        <v>151</v>
      </c>
      <c r="M56" s="18" t="s">
        <v>43</v>
      </c>
      <c r="N56" s="35" t="s">
        <v>192</v>
      </c>
      <c r="O56" s="44" t="s">
        <v>344</v>
      </c>
      <c r="P56" s="18">
        <v>17</v>
      </c>
      <c r="Q56" s="118">
        <v>75</v>
      </c>
      <c r="R56" s="35">
        <v>66</v>
      </c>
      <c r="S56" s="18" t="s">
        <v>151</v>
      </c>
      <c r="T56" s="39">
        <v>42940</v>
      </c>
      <c r="U56" s="149" t="s">
        <v>275</v>
      </c>
      <c r="V56" s="352" t="s">
        <v>51</v>
      </c>
      <c r="W56" s="362"/>
      <c r="X56" s="361"/>
    </row>
    <row r="57" spans="1:25" s="437" customFormat="1" ht="29" x14ac:dyDescent="0.35">
      <c r="A57" s="186" t="s">
        <v>101</v>
      </c>
      <c r="B57" s="30" t="s">
        <v>58</v>
      </c>
      <c r="C57" s="145" t="s">
        <v>140</v>
      </c>
      <c r="D57" s="323" t="s">
        <v>33</v>
      </c>
      <c r="E57" s="324">
        <v>0.1</v>
      </c>
      <c r="F57" s="323" t="s">
        <v>51</v>
      </c>
      <c r="G57" s="325" t="s">
        <v>52</v>
      </c>
      <c r="H57" s="323" t="s">
        <v>51</v>
      </c>
      <c r="I57" s="326" t="s">
        <v>52</v>
      </c>
      <c r="J57" s="323" t="s">
        <v>51</v>
      </c>
      <c r="K57" s="327" t="s">
        <v>52</v>
      </c>
      <c r="L57" s="18" t="s">
        <v>7</v>
      </c>
      <c r="M57" s="18" t="s">
        <v>240</v>
      </c>
      <c r="N57" s="35" t="s">
        <v>197</v>
      </c>
      <c r="O57" s="44" t="s">
        <v>234</v>
      </c>
      <c r="P57" s="18">
        <v>7</v>
      </c>
      <c r="Q57" s="118">
        <v>11</v>
      </c>
      <c r="R57" s="35" t="s">
        <v>58</v>
      </c>
      <c r="S57" s="18" t="s">
        <v>7</v>
      </c>
      <c r="T57" s="39">
        <v>40983</v>
      </c>
      <c r="U57" s="149" t="s">
        <v>275</v>
      </c>
      <c r="V57" s="352" t="s">
        <v>51</v>
      </c>
      <c r="W57" s="362"/>
      <c r="X57" s="361"/>
    </row>
    <row r="58" spans="1:25" s="437" customFormat="1" ht="43.5" x14ac:dyDescent="0.35">
      <c r="A58" s="186" t="s">
        <v>97</v>
      </c>
      <c r="B58" s="30" t="s">
        <v>260</v>
      </c>
      <c r="C58" s="145" t="s">
        <v>137</v>
      </c>
      <c r="D58" s="323" t="s">
        <v>33</v>
      </c>
      <c r="E58" s="324">
        <v>0.125</v>
      </c>
      <c r="F58" s="323" t="s">
        <v>51</v>
      </c>
      <c r="G58" s="325" t="s">
        <v>52</v>
      </c>
      <c r="H58" s="323" t="s">
        <v>51</v>
      </c>
      <c r="I58" s="326" t="s">
        <v>52</v>
      </c>
      <c r="J58" s="323" t="s">
        <v>51</v>
      </c>
      <c r="K58" s="327" t="s">
        <v>52</v>
      </c>
      <c r="L58" s="18" t="s">
        <v>7</v>
      </c>
      <c r="M58" s="18" t="s">
        <v>240</v>
      </c>
      <c r="N58" s="18" t="s">
        <v>193</v>
      </c>
      <c r="O58" s="44" t="s">
        <v>230</v>
      </c>
      <c r="P58" s="117">
        <v>15</v>
      </c>
      <c r="Q58" s="118">
        <v>12</v>
      </c>
      <c r="R58" s="35" t="s">
        <v>58</v>
      </c>
      <c r="S58" s="18" t="s">
        <v>7</v>
      </c>
      <c r="T58" s="41">
        <v>41051</v>
      </c>
      <c r="U58" s="149" t="s">
        <v>275</v>
      </c>
      <c r="V58" s="352" t="s">
        <v>51</v>
      </c>
      <c r="W58" s="362"/>
      <c r="X58" s="361"/>
    </row>
    <row r="59" spans="1:25" s="437" customFormat="1" ht="58" x14ac:dyDescent="0.35">
      <c r="A59" s="186" t="s">
        <v>97</v>
      </c>
      <c r="B59" s="30" t="s">
        <v>261</v>
      </c>
      <c r="C59" s="145" t="s">
        <v>138</v>
      </c>
      <c r="D59" s="323" t="s">
        <v>33</v>
      </c>
      <c r="E59" s="324">
        <v>0.125</v>
      </c>
      <c r="F59" s="323" t="s">
        <v>51</v>
      </c>
      <c r="G59" s="325" t="s">
        <v>52</v>
      </c>
      <c r="H59" s="323" t="s">
        <v>51</v>
      </c>
      <c r="I59" s="326" t="s">
        <v>52</v>
      </c>
      <c r="J59" s="323" t="s">
        <v>51</v>
      </c>
      <c r="K59" s="327" t="s">
        <v>52</v>
      </c>
      <c r="L59" s="18" t="s">
        <v>7</v>
      </c>
      <c r="M59" s="18" t="s">
        <v>240</v>
      </c>
      <c r="N59" s="35" t="s">
        <v>194</v>
      </c>
      <c r="O59" s="185" t="s">
        <v>231</v>
      </c>
      <c r="P59" s="117">
        <v>6</v>
      </c>
      <c r="Q59" s="118">
        <v>13</v>
      </c>
      <c r="R59" s="35">
        <v>16</v>
      </c>
      <c r="S59" s="18" t="s">
        <v>7</v>
      </c>
      <c r="T59" s="42">
        <v>42326</v>
      </c>
      <c r="U59" s="149" t="s">
        <v>275</v>
      </c>
      <c r="V59" s="352" t="s">
        <v>51</v>
      </c>
      <c r="W59" s="360"/>
      <c r="X59" s="361"/>
    </row>
    <row r="60" spans="1:25" s="437" customFormat="1" ht="43.5" x14ac:dyDescent="0.35">
      <c r="A60" s="186" t="s">
        <v>98</v>
      </c>
      <c r="B60" s="30" t="s">
        <v>99</v>
      </c>
      <c r="C60" s="145" t="s">
        <v>139</v>
      </c>
      <c r="D60" s="323" t="s">
        <v>33</v>
      </c>
      <c r="E60" s="324">
        <v>0.125</v>
      </c>
      <c r="F60" s="323" t="s">
        <v>51</v>
      </c>
      <c r="G60" s="325" t="s">
        <v>52</v>
      </c>
      <c r="H60" s="323" t="s">
        <v>51</v>
      </c>
      <c r="I60" s="326" t="s">
        <v>52</v>
      </c>
      <c r="J60" s="323" t="s">
        <v>51</v>
      </c>
      <c r="K60" s="327" t="s">
        <v>52</v>
      </c>
      <c r="L60" s="18" t="s">
        <v>7</v>
      </c>
      <c r="M60" s="18" t="s">
        <v>240</v>
      </c>
      <c r="N60" s="35" t="s">
        <v>195</v>
      </c>
      <c r="O60" s="185" t="s">
        <v>232</v>
      </c>
      <c r="P60" s="18">
        <v>5</v>
      </c>
      <c r="Q60" s="118">
        <v>11</v>
      </c>
      <c r="R60" s="35" t="s">
        <v>58</v>
      </c>
      <c r="S60" s="18" t="s">
        <v>7</v>
      </c>
      <c r="T60" s="39">
        <v>41695</v>
      </c>
      <c r="U60" s="149" t="s">
        <v>275</v>
      </c>
      <c r="V60" s="352" t="s">
        <v>51</v>
      </c>
      <c r="W60" s="362"/>
      <c r="X60" s="361"/>
    </row>
    <row r="61" spans="1:25" s="437" customFormat="1" ht="43.5" x14ac:dyDescent="0.35">
      <c r="A61" s="186" t="s">
        <v>100</v>
      </c>
      <c r="B61" s="196" t="s">
        <v>58</v>
      </c>
      <c r="C61" s="145" t="s">
        <v>139</v>
      </c>
      <c r="D61" s="323" t="s">
        <v>33</v>
      </c>
      <c r="E61" s="324">
        <v>0.1</v>
      </c>
      <c r="F61" s="331" t="s">
        <v>51</v>
      </c>
      <c r="G61" s="330" t="s">
        <v>52</v>
      </c>
      <c r="H61" s="331" t="s">
        <v>51</v>
      </c>
      <c r="I61" s="330" t="s">
        <v>52</v>
      </c>
      <c r="J61" s="331" t="s">
        <v>51</v>
      </c>
      <c r="K61" s="332" t="s">
        <v>52</v>
      </c>
      <c r="L61" s="18" t="s">
        <v>7</v>
      </c>
      <c r="M61" s="35" t="s">
        <v>240</v>
      </c>
      <c r="N61" s="35" t="s">
        <v>196</v>
      </c>
      <c r="O61" s="195" t="s">
        <v>233</v>
      </c>
      <c r="P61" s="35">
        <v>5</v>
      </c>
      <c r="Q61" s="118">
        <v>11</v>
      </c>
      <c r="R61" s="35" t="s">
        <v>58</v>
      </c>
      <c r="S61" s="18" t="s">
        <v>7</v>
      </c>
      <c r="T61" s="190">
        <v>41695</v>
      </c>
      <c r="U61" s="149" t="s">
        <v>275</v>
      </c>
      <c r="V61" s="352" t="s">
        <v>51</v>
      </c>
      <c r="W61" s="362"/>
      <c r="X61" s="361"/>
    </row>
    <row r="62" spans="1:25" s="437" customFormat="1" ht="87" x14ac:dyDescent="0.35">
      <c r="A62" s="186" t="s">
        <v>102</v>
      </c>
      <c r="B62" s="30" t="s">
        <v>149</v>
      </c>
      <c r="C62" s="145" t="s">
        <v>141</v>
      </c>
      <c r="D62" s="323" t="s">
        <v>51</v>
      </c>
      <c r="E62" s="324" t="s">
        <v>52</v>
      </c>
      <c r="F62" s="323" t="s">
        <v>51</v>
      </c>
      <c r="G62" s="325" t="s">
        <v>52</v>
      </c>
      <c r="H62" s="323" t="s">
        <v>274</v>
      </c>
      <c r="I62" s="326">
        <v>0.1</v>
      </c>
      <c r="J62" s="323" t="s">
        <v>51</v>
      </c>
      <c r="K62" s="327" t="s">
        <v>52</v>
      </c>
      <c r="L62" s="18" t="s">
        <v>151</v>
      </c>
      <c r="M62" s="18" t="s">
        <v>240</v>
      </c>
      <c r="N62" s="35" t="s">
        <v>198</v>
      </c>
      <c r="O62" s="185" t="s">
        <v>235</v>
      </c>
      <c r="P62" s="18">
        <v>4</v>
      </c>
      <c r="Q62" s="118" t="s">
        <v>58</v>
      </c>
      <c r="R62" s="35" t="s">
        <v>58</v>
      </c>
      <c r="S62" s="18" t="s">
        <v>151</v>
      </c>
      <c r="T62" s="39">
        <v>42457</v>
      </c>
      <c r="U62" s="149" t="s">
        <v>313</v>
      </c>
      <c r="V62" s="352" t="s">
        <v>51</v>
      </c>
      <c r="W62" s="362"/>
      <c r="X62" s="361"/>
    </row>
    <row r="63" spans="1:25" s="437" customFormat="1" ht="29" x14ac:dyDescent="0.35">
      <c r="A63" s="189" t="s">
        <v>103</v>
      </c>
      <c r="B63" s="33" t="s">
        <v>58</v>
      </c>
      <c r="C63" s="147" t="s">
        <v>126</v>
      </c>
      <c r="D63" s="323" t="s">
        <v>269</v>
      </c>
      <c r="E63" s="324" t="s">
        <v>390</v>
      </c>
      <c r="F63" s="323" t="s">
        <v>51</v>
      </c>
      <c r="G63" s="325" t="s">
        <v>52</v>
      </c>
      <c r="H63" s="323" t="s">
        <v>51</v>
      </c>
      <c r="I63" s="326" t="s">
        <v>52</v>
      </c>
      <c r="J63" s="323" t="s">
        <v>51</v>
      </c>
      <c r="K63" s="327" t="s">
        <v>52</v>
      </c>
      <c r="L63" s="18" t="s">
        <v>151</v>
      </c>
      <c r="M63" s="18" t="s">
        <v>14</v>
      </c>
      <c r="N63" s="37" t="s">
        <v>199</v>
      </c>
      <c r="O63" s="44" t="s">
        <v>342</v>
      </c>
      <c r="P63" s="194">
        <v>11</v>
      </c>
      <c r="Q63" s="121">
        <v>14</v>
      </c>
      <c r="R63" s="37">
        <v>17</v>
      </c>
      <c r="S63" s="18" t="s">
        <v>151</v>
      </c>
      <c r="T63" s="200">
        <v>42922</v>
      </c>
      <c r="U63" s="150" t="s">
        <v>283</v>
      </c>
      <c r="V63" s="352" t="s">
        <v>51</v>
      </c>
      <c r="W63" s="362" t="s">
        <v>409</v>
      </c>
      <c r="X63" s="361"/>
    </row>
    <row r="64" spans="1:25" s="192" customFormat="1" ht="43.5" x14ac:dyDescent="0.35">
      <c r="A64" s="186" t="s">
        <v>104</v>
      </c>
      <c r="B64" s="30" t="s">
        <v>262</v>
      </c>
      <c r="C64" s="145" t="s">
        <v>142</v>
      </c>
      <c r="D64" s="323" t="s">
        <v>33</v>
      </c>
      <c r="E64" s="324">
        <v>0.125</v>
      </c>
      <c r="F64" s="323" t="s">
        <v>51</v>
      </c>
      <c r="G64" s="325" t="s">
        <v>52</v>
      </c>
      <c r="H64" s="323" t="s">
        <v>51</v>
      </c>
      <c r="I64" s="326" t="s">
        <v>52</v>
      </c>
      <c r="J64" s="323" t="s">
        <v>51</v>
      </c>
      <c r="K64" s="327" t="s">
        <v>52</v>
      </c>
      <c r="L64" s="18" t="s">
        <v>7</v>
      </c>
      <c r="M64" s="18" t="s">
        <v>240</v>
      </c>
      <c r="N64" s="35" t="s">
        <v>200</v>
      </c>
      <c r="O64" s="44" t="s">
        <v>341</v>
      </c>
      <c r="P64" s="18">
        <v>2</v>
      </c>
      <c r="Q64" s="118" t="s">
        <v>58</v>
      </c>
      <c r="R64" s="35" t="s">
        <v>58</v>
      </c>
      <c r="S64" s="18" t="s">
        <v>7</v>
      </c>
      <c r="T64" s="39">
        <v>42783</v>
      </c>
      <c r="U64" s="149" t="s">
        <v>275</v>
      </c>
      <c r="V64" s="352" t="s">
        <v>51</v>
      </c>
      <c r="W64" s="362"/>
      <c r="X64" s="363"/>
      <c r="Y64" s="355"/>
    </row>
    <row r="65" spans="1:25" s="437" customFormat="1" ht="29" x14ac:dyDescent="0.35">
      <c r="A65" s="249" t="s">
        <v>364</v>
      </c>
      <c r="B65" s="235" t="s">
        <v>58</v>
      </c>
      <c r="C65" s="148" t="s">
        <v>146</v>
      </c>
      <c r="D65" s="335" t="s">
        <v>269</v>
      </c>
      <c r="E65" s="336" t="s">
        <v>391</v>
      </c>
      <c r="F65" s="335" t="s">
        <v>51</v>
      </c>
      <c r="G65" s="337" t="s">
        <v>52</v>
      </c>
      <c r="H65" s="335" t="s">
        <v>358</v>
      </c>
      <c r="I65" s="338" t="s">
        <v>52</v>
      </c>
      <c r="J65" s="335" t="s">
        <v>51</v>
      </c>
      <c r="K65" s="336" t="s">
        <v>52</v>
      </c>
      <c r="L65" s="116" t="s">
        <v>151</v>
      </c>
      <c r="M65" s="116" t="s">
        <v>240</v>
      </c>
      <c r="N65" s="34" t="s">
        <v>366</v>
      </c>
      <c r="O65" s="236" t="s">
        <v>365</v>
      </c>
      <c r="P65" s="116">
        <v>4</v>
      </c>
      <c r="Q65" s="34" t="s">
        <v>58</v>
      </c>
      <c r="R65" s="34" t="s">
        <v>58</v>
      </c>
      <c r="S65" s="116" t="s">
        <v>151</v>
      </c>
      <c r="T65" s="38">
        <v>42969</v>
      </c>
      <c r="U65" s="148" t="s">
        <v>275</v>
      </c>
      <c r="V65" s="275" t="s">
        <v>51</v>
      </c>
      <c r="W65" s="364"/>
      <c r="X65" s="361"/>
    </row>
    <row r="66" spans="1:25" s="191" customFormat="1" ht="58" x14ac:dyDescent="0.35">
      <c r="A66" s="250" t="s">
        <v>105</v>
      </c>
      <c r="B66" s="198" t="s">
        <v>58</v>
      </c>
      <c r="C66" s="150" t="s">
        <v>143</v>
      </c>
      <c r="D66" s="339" t="s">
        <v>269</v>
      </c>
      <c r="E66" s="340" t="s">
        <v>392</v>
      </c>
      <c r="F66" s="339" t="s">
        <v>51</v>
      </c>
      <c r="G66" s="341" t="s">
        <v>52</v>
      </c>
      <c r="H66" s="339" t="s">
        <v>51</v>
      </c>
      <c r="I66" s="342" t="s">
        <v>52</v>
      </c>
      <c r="J66" s="339" t="s">
        <v>51</v>
      </c>
      <c r="K66" s="340" t="s">
        <v>52</v>
      </c>
      <c r="L66" s="194" t="s">
        <v>153</v>
      </c>
      <c r="M66" s="194" t="s">
        <v>241</v>
      </c>
      <c r="N66" s="194" t="s">
        <v>201</v>
      </c>
      <c r="O66" s="261" t="s">
        <v>340</v>
      </c>
      <c r="P66" s="194">
        <v>5</v>
      </c>
      <c r="Q66" s="37">
        <v>3</v>
      </c>
      <c r="R66" s="37" t="s">
        <v>58</v>
      </c>
      <c r="S66" s="194" t="s">
        <v>153</v>
      </c>
      <c r="T66" s="200">
        <v>42963</v>
      </c>
      <c r="U66" s="150" t="s">
        <v>286</v>
      </c>
      <c r="V66" s="201" t="s">
        <v>242</v>
      </c>
      <c r="W66" s="362"/>
      <c r="X66" s="361"/>
      <c r="Y66" s="356"/>
    </row>
    <row r="67" spans="1:25" s="191" customFormat="1" ht="72.5" x14ac:dyDescent="0.35">
      <c r="A67" s="251" t="s">
        <v>294</v>
      </c>
      <c r="B67" s="46" t="s">
        <v>304</v>
      </c>
      <c r="C67" s="149" t="s">
        <v>302</v>
      </c>
      <c r="D67" s="323" t="s">
        <v>33</v>
      </c>
      <c r="E67" s="324">
        <v>0.06</v>
      </c>
      <c r="F67" s="323" t="s">
        <v>51</v>
      </c>
      <c r="G67" s="325" t="s">
        <v>52</v>
      </c>
      <c r="H67" s="323" t="s">
        <v>51</v>
      </c>
      <c r="I67" s="326" t="s">
        <v>52</v>
      </c>
      <c r="J67" s="323" t="s">
        <v>51</v>
      </c>
      <c r="K67" s="324" t="s">
        <v>52</v>
      </c>
      <c r="L67" s="18" t="s">
        <v>151</v>
      </c>
      <c r="M67" s="18" t="s">
        <v>240</v>
      </c>
      <c r="N67" s="35" t="s">
        <v>295</v>
      </c>
      <c r="O67" s="185" t="s">
        <v>305</v>
      </c>
      <c r="P67" s="18">
        <v>14</v>
      </c>
      <c r="Q67" s="35">
        <v>37</v>
      </c>
      <c r="R67" s="35" t="s">
        <v>58</v>
      </c>
      <c r="S67" s="18" t="s">
        <v>151</v>
      </c>
      <c r="T67" s="39">
        <v>40605</v>
      </c>
      <c r="U67" s="149" t="s">
        <v>58</v>
      </c>
      <c r="V67" s="352" t="s">
        <v>51</v>
      </c>
      <c r="W67" s="362"/>
      <c r="X67" s="361"/>
      <c r="Y67" s="356"/>
    </row>
    <row r="68" spans="1:25" s="193" customFormat="1" ht="58" x14ac:dyDescent="0.35">
      <c r="A68" s="251" t="s">
        <v>106</v>
      </c>
      <c r="B68" s="46" t="s">
        <v>58</v>
      </c>
      <c r="C68" s="149" t="s">
        <v>144</v>
      </c>
      <c r="D68" s="323" t="s">
        <v>33</v>
      </c>
      <c r="E68" s="324">
        <v>0.1</v>
      </c>
      <c r="F68" s="323" t="s">
        <v>51</v>
      </c>
      <c r="G68" s="325" t="s">
        <v>52</v>
      </c>
      <c r="H68" s="323" t="s">
        <v>51</v>
      </c>
      <c r="I68" s="326" t="s">
        <v>52</v>
      </c>
      <c r="J68" s="323" t="s">
        <v>51</v>
      </c>
      <c r="K68" s="324" t="s">
        <v>52</v>
      </c>
      <c r="L68" s="18" t="s">
        <v>7</v>
      </c>
      <c r="M68" s="18" t="s">
        <v>240</v>
      </c>
      <c r="N68" s="35" t="s">
        <v>202</v>
      </c>
      <c r="O68" s="185" t="s">
        <v>236</v>
      </c>
      <c r="P68" s="117">
        <v>9</v>
      </c>
      <c r="Q68" s="35">
        <v>24</v>
      </c>
      <c r="R68" s="35" t="s">
        <v>58</v>
      </c>
      <c r="S68" s="18" t="s">
        <v>7</v>
      </c>
      <c r="T68" s="42">
        <v>40317</v>
      </c>
      <c r="U68" s="149" t="s">
        <v>312</v>
      </c>
      <c r="V68" s="352" t="s">
        <v>51</v>
      </c>
      <c r="W68" s="362"/>
      <c r="X68" s="365"/>
      <c r="Y68" s="357"/>
    </row>
    <row r="69" spans="1:25" s="437" customFormat="1" ht="43.5" x14ac:dyDescent="0.35">
      <c r="A69" s="251" t="s">
        <v>108</v>
      </c>
      <c r="B69" s="46" t="s">
        <v>58</v>
      </c>
      <c r="C69" s="149" t="s">
        <v>145</v>
      </c>
      <c r="D69" s="323" t="s">
        <v>33</v>
      </c>
      <c r="E69" s="324">
        <v>0.12</v>
      </c>
      <c r="F69" s="323" t="s">
        <v>51</v>
      </c>
      <c r="G69" s="325" t="s">
        <v>52</v>
      </c>
      <c r="H69" s="323" t="s">
        <v>51</v>
      </c>
      <c r="I69" s="326" t="s">
        <v>52</v>
      </c>
      <c r="J69" s="323" t="s">
        <v>51</v>
      </c>
      <c r="K69" s="324" t="s">
        <v>52</v>
      </c>
      <c r="L69" s="18" t="s">
        <v>7</v>
      </c>
      <c r="M69" s="18" t="s">
        <v>240</v>
      </c>
      <c r="N69" s="35" t="s">
        <v>204</v>
      </c>
      <c r="O69" s="185" t="s">
        <v>238</v>
      </c>
      <c r="P69" s="117">
        <v>8</v>
      </c>
      <c r="Q69" s="35">
        <v>17</v>
      </c>
      <c r="R69" s="35" t="s">
        <v>58</v>
      </c>
      <c r="S69" s="18" t="s">
        <v>7</v>
      </c>
      <c r="T69" s="42">
        <v>41982</v>
      </c>
      <c r="U69" s="149" t="s">
        <v>288</v>
      </c>
      <c r="V69" s="352" t="s">
        <v>51</v>
      </c>
      <c r="W69" s="366"/>
      <c r="X69" s="361"/>
    </row>
    <row r="70" spans="1:25" s="437" customFormat="1" ht="49.5" customHeight="1" x14ac:dyDescent="0.35">
      <c r="A70" s="252" t="s">
        <v>107</v>
      </c>
      <c r="B70" s="256" t="s">
        <v>58</v>
      </c>
      <c r="C70" s="257" t="s">
        <v>145</v>
      </c>
      <c r="D70" s="343" t="s">
        <v>33</v>
      </c>
      <c r="E70" s="344">
        <v>5.2499999999999998E-2</v>
      </c>
      <c r="F70" s="343" t="s">
        <v>51</v>
      </c>
      <c r="G70" s="345" t="s">
        <v>52</v>
      </c>
      <c r="H70" s="343" t="s">
        <v>51</v>
      </c>
      <c r="I70" s="346" t="s">
        <v>52</v>
      </c>
      <c r="J70" s="343" t="s">
        <v>51</v>
      </c>
      <c r="K70" s="344" t="s">
        <v>52</v>
      </c>
      <c r="L70" s="258" t="s">
        <v>7</v>
      </c>
      <c r="M70" s="258" t="s">
        <v>240</v>
      </c>
      <c r="N70" s="259" t="s">
        <v>203</v>
      </c>
      <c r="O70" s="260" t="s">
        <v>237</v>
      </c>
      <c r="P70" s="258">
        <v>8</v>
      </c>
      <c r="Q70" s="259">
        <v>23</v>
      </c>
      <c r="R70" s="259" t="s">
        <v>58</v>
      </c>
      <c r="S70" s="258" t="s">
        <v>7</v>
      </c>
      <c r="T70" s="262">
        <v>41682</v>
      </c>
      <c r="U70" s="257" t="s">
        <v>287</v>
      </c>
      <c r="V70" s="201" t="s">
        <v>51</v>
      </c>
      <c r="W70" s="442"/>
      <c r="X70" s="443"/>
    </row>
    <row r="71" spans="1:25" s="191" customFormat="1" ht="75" customHeight="1" x14ac:dyDescent="0.35">
      <c r="A71" s="273" t="s">
        <v>109</v>
      </c>
      <c r="B71" s="46" t="s">
        <v>58</v>
      </c>
      <c r="C71" s="149" t="s">
        <v>146</v>
      </c>
      <c r="D71" s="323" t="s">
        <v>269</v>
      </c>
      <c r="E71" s="324" t="s">
        <v>392</v>
      </c>
      <c r="F71" s="323" t="s">
        <v>51</v>
      </c>
      <c r="G71" s="325" t="s">
        <v>52</v>
      </c>
      <c r="H71" s="323" t="s">
        <v>51</v>
      </c>
      <c r="I71" s="326" t="s">
        <v>52</v>
      </c>
      <c r="J71" s="323" t="s">
        <v>51</v>
      </c>
      <c r="K71" s="324" t="s">
        <v>52</v>
      </c>
      <c r="L71" s="18" t="s">
        <v>152</v>
      </c>
      <c r="M71" s="18" t="s">
        <v>14</v>
      </c>
      <c r="N71" s="35" t="s">
        <v>205</v>
      </c>
      <c r="O71" s="44" t="s">
        <v>339</v>
      </c>
      <c r="P71" s="18" t="s">
        <v>58</v>
      </c>
      <c r="Q71" s="35">
        <v>4</v>
      </c>
      <c r="R71" s="35" t="s">
        <v>58</v>
      </c>
      <c r="S71" s="18" t="s">
        <v>152</v>
      </c>
      <c r="T71" s="39">
        <v>42998</v>
      </c>
      <c r="U71" s="149" t="s">
        <v>289</v>
      </c>
      <c r="V71" s="444" t="s">
        <v>51</v>
      </c>
      <c r="W71" s="362"/>
      <c r="X71" s="361"/>
    </row>
    <row r="72" spans="1:25" s="191" customFormat="1" ht="58" x14ac:dyDescent="0.35">
      <c r="A72" s="273" t="s">
        <v>110</v>
      </c>
      <c r="B72" s="46" t="s">
        <v>150</v>
      </c>
      <c r="C72" s="149" t="s">
        <v>311</v>
      </c>
      <c r="D72" s="323" t="s">
        <v>269</v>
      </c>
      <c r="E72" s="324" t="s">
        <v>381</v>
      </c>
      <c r="F72" s="323" t="s">
        <v>51</v>
      </c>
      <c r="G72" s="325" t="s">
        <v>52</v>
      </c>
      <c r="H72" s="323" t="s">
        <v>51</v>
      </c>
      <c r="I72" s="326" t="s">
        <v>52</v>
      </c>
      <c r="J72" s="323" t="s">
        <v>51</v>
      </c>
      <c r="K72" s="324" t="s">
        <v>52</v>
      </c>
      <c r="L72" s="18" t="s">
        <v>153</v>
      </c>
      <c r="M72" s="18" t="s">
        <v>14</v>
      </c>
      <c r="N72" s="35" t="s">
        <v>206</v>
      </c>
      <c r="O72" s="44" t="s">
        <v>338</v>
      </c>
      <c r="P72" s="18">
        <v>6</v>
      </c>
      <c r="Q72" s="35">
        <v>8</v>
      </c>
      <c r="R72" s="35">
        <v>9</v>
      </c>
      <c r="S72" s="18" t="s">
        <v>153</v>
      </c>
      <c r="T72" s="39">
        <v>42912</v>
      </c>
      <c r="U72" s="149" t="s">
        <v>310</v>
      </c>
      <c r="V72" s="444" t="s">
        <v>51</v>
      </c>
      <c r="W72" s="362"/>
      <c r="X72" s="361"/>
    </row>
    <row r="73" spans="1:25" s="191" customFormat="1" ht="54.75" customHeight="1" x14ac:dyDescent="0.35">
      <c r="A73" s="273" t="s">
        <v>306</v>
      </c>
      <c r="B73" s="46" t="s">
        <v>308</v>
      </c>
      <c r="C73" s="149" t="s">
        <v>146</v>
      </c>
      <c r="D73" s="323" t="s">
        <v>33</v>
      </c>
      <c r="E73" s="324">
        <v>8.4000000000000005E-2</v>
      </c>
      <c r="F73" s="323" t="s">
        <v>51</v>
      </c>
      <c r="G73" s="325" t="s">
        <v>52</v>
      </c>
      <c r="H73" s="323" t="s">
        <v>51</v>
      </c>
      <c r="I73" s="326" t="s">
        <v>52</v>
      </c>
      <c r="J73" s="323" t="s">
        <v>51</v>
      </c>
      <c r="K73" s="324" t="s">
        <v>52</v>
      </c>
      <c r="L73" s="18" t="s">
        <v>7</v>
      </c>
      <c r="M73" s="18" t="s">
        <v>240</v>
      </c>
      <c r="N73" s="35" t="s">
        <v>293</v>
      </c>
      <c r="O73" s="44" t="s">
        <v>337</v>
      </c>
      <c r="P73" s="18">
        <v>4</v>
      </c>
      <c r="Q73" s="35">
        <v>9</v>
      </c>
      <c r="R73" s="35" t="s">
        <v>58</v>
      </c>
      <c r="S73" s="18" t="s">
        <v>151</v>
      </c>
      <c r="T73" s="39">
        <v>43164</v>
      </c>
      <c r="U73" s="149" t="s">
        <v>307</v>
      </c>
      <c r="V73" s="444" t="s">
        <v>51</v>
      </c>
      <c r="W73" s="362"/>
      <c r="X73" s="361"/>
    </row>
    <row r="74" spans="1:25" s="191" customFormat="1" ht="54.75" customHeight="1" x14ac:dyDescent="0.35">
      <c r="A74" s="273" t="s">
        <v>111</v>
      </c>
      <c r="B74" s="46" t="s">
        <v>58</v>
      </c>
      <c r="C74" s="149" t="s">
        <v>147</v>
      </c>
      <c r="D74" s="323" t="s">
        <v>33</v>
      </c>
      <c r="E74" s="324">
        <v>0.125</v>
      </c>
      <c r="F74" s="323" t="s">
        <v>51</v>
      </c>
      <c r="G74" s="325" t="s">
        <v>52</v>
      </c>
      <c r="H74" s="323" t="s">
        <v>51</v>
      </c>
      <c r="I74" s="326" t="s">
        <v>52</v>
      </c>
      <c r="J74" s="323" t="s">
        <v>51</v>
      </c>
      <c r="K74" s="324" t="s">
        <v>52</v>
      </c>
      <c r="L74" s="18" t="s">
        <v>7</v>
      </c>
      <c r="M74" s="18" t="s">
        <v>240</v>
      </c>
      <c r="N74" s="35" t="s">
        <v>207</v>
      </c>
      <c r="O74" s="44" t="s">
        <v>309</v>
      </c>
      <c r="P74" s="18">
        <v>3</v>
      </c>
      <c r="Q74" s="35">
        <v>3</v>
      </c>
      <c r="R74" s="35" t="s">
        <v>58</v>
      </c>
      <c r="S74" s="18" t="s">
        <v>7</v>
      </c>
      <c r="T74" s="39">
        <v>42720</v>
      </c>
      <c r="U74" s="149" t="s">
        <v>290</v>
      </c>
      <c r="V74" s="444" t="s">
        <v>51</v>
      </c>
      <c r="W74" s="362"/>
      <c r="X74" s="361"/>
    </row>
    <row r="75" spans="1:25" s="191" customFormat="1" ht="54.75" customHeight="1" x14ac:dyDescent="0.35">
      <c r="A75" s="273"/>
      <c r="B75" s="46"/>
      <c r="C75" s="149"/>
      <c r="D75" s="323"/>
      <c r="E75" s="324"/>
      <c r="F75" s="323"/>
      <c r="G75" s="325"/>
      <c r="H75" s="323"/>
      <c r="I75" s="326"/>
      <c r="J75" s="323"/>
      <c r="K75" s="324"/>
      <c r="L75" s="18"/>
      <c r="M75" s="18"/>
      <c r="N75" s="35"/>
      <c r="O75" s="44"/>
      <c r="P75" s="18"/>
      <c r="Q75" s="35"/>
      <c r="R75" s="35"/>
      <c r="S75" s="18"/>
      <c r="T75" s="39"/>
      <c r="U75" s="149"/>
      <c r="V75" s="444"/>
      <c r="W75" s="362"/>
      <c r="X75" s="361"/>
    </row>
    <row r="76" spans="1:25" s="191" customFormat="1" ht="54.75" customHeight="1" x14ac:dyDescent="0.35">
      <c r="A76" s="273"/>
      <c r="B76" s="46"/>
      <c r="C76" s="149"/>
      <c r="D76" s="323"/>
      <c r="E76" s="324"/>
      <c r="F76" s="323"/>
      <c r="G76" s="325"/>
      <c r="H76" s="323"/>
      <c r="I76" s="326"/>
      <c r="J76" s="323"/>
      <c r="K76" s="324"/>
      <c r="L76" s="18"/>
      <c r="M76" s="18"/>
      <c r="N76" s="35"/>
      <c r="O76" s="44"/>
      <c r="P76" s="18"/>
      <c r="Q76" s="35"/>
      <c r="R76" s="35"/>
      <c r="S76" s="18"/>
      <c r="T76" s="39"/>
      <c r="U76" s="149"/>
      <c r="V76" s="444"/>
      <c r="W76" s="362"/>
      <c r="X76" s="361"/>
    </row>
    <row r="77" spans="1:25" ht="51" customHeight="1" x14ac:dyDescent="0.35">
      <c r="A77" s="369" t="s">
        <v>378</v>
      </c>
      <c r="B77" s="370" t="s">
        <v>441</v>
      </c>
      <c r="C77" s="371" t="s">
        <v>439</v>
      </c>
      <c r="D77" s="372" t="s">
        <v>434</v>
      </c>
      <c r="E77" s="372" t="s">
        <v>438</v>
      </c>
      <c r="F77" s="372" t="s">
        <v>435</v>
      </c>
      <c r="G77" s="372" t="s">
        <v>438</v>
      </c>
      <c r="H77" s="372" t="s">
        <v>436</v>
      </c>
      <c r="I77" s="372" t="s">
        <v>438</v>
      </c>
      <c r="J77" s="372" t="s">
        <v>437</v>
      </c>
      <c r="K77" s="372" t="s">
        <v>438</v>
      </c>
      <c r="L77" s="372" t="str">
        <f t="shared" ref="L77:N77" si="0">+L$3</f>
        <v>Public health</v>
      </c>
      <c r="M77" s="372" t="s">
        <v>430</v>
      </c>
      <c r="N77" s="372" t="str">
        <f t="shared" si="0"/>
        <v>EPA Registration Number</v>
      </c>
      <c r="O77" s="373" t="s">
        <v>440</v>
      </c>
      <c r="P77" s="372" t="s">
        <v>428</v>
      </c>
      <c r="Q77" s="372" t="s">
        <v>428</v>
      </c>
      <c r="R77" s="372" t="s">
        <v>428</v>
      </c>
      <c r="S77" s="372" t="s">
        <v>429</v>
      </c>
      <c r="T77" s="372" t="s">
        <v>432</v>
      </c>
      <c r="U77" s="372" t="s">
        <v>433</v>
      </c>
      <c r="V77" s="371" t="s">
        <v>431</v>
      </c>
      <c r="W77" s="368"/>
    </row>
    <row r="78" spans="1:25" ht="57.75" customHeight="1" x14ac:dyDescent="0.35">
      <c r="A78" s="441" t="s">
        <v>469</v>
      </c>
      <c r="B78" s="445" t="s">
        <v>470</v>
      </c>
      <c r="C78" s="362" t="s">
        <v>113</v>
      </c>
      <c r="D78" s="329" t="s">
        <v>273</v>
      </c>
      <c r="E78" s="330">
        <v>0.15</v>
      </c>
      <c r="F78" s="323" t="s">
        <v>51</v>
      </c>
      <c r="G78" s="325" t="s">
        <v>52</v>
      </c>
      <c r="H78" s="323" t="s">
        <v>51</v>
      </c>
      <c r="I78" s="326" t="s">
        <v>52</v>
      </c>
      <c r="J78" s="323" t="s">
        <v>51</v>
      </c>
      <c r="K78" s="327" t="s">
        <v>52</v>
      </c>
      <c r="L78" s="378" t="s">
        <v>7</v>
      </c>
      <c r="M78" s="378"/>
      <c r="N78" s="378" t="s">
        <v>471</v>
      </c>
      <c r="O78" s="347" t="s">
        <v>472</v>
      </c>
      <c r="P78" s="378">
        <v>6</v>
      </c>
      <c r="Q78" s="378">
        <v>6</v>
      </c>
      <c r="R78" s="378">
        <v>7</v>
      </c>
      <c r="S78" s="378" t="s">
        <v>7</v>
      </c>
      <c r="T78" s="440">
        <v>43139</v>
      </c>
      <c r="U78" s="362" t="s">
        <v>58</v>
      </c>
      <c r="V78" s="379" t="s">
        <v>51</v>
      </c>
      <c r="W78" s="362"/>
      <c r="X78" s="361"/>
    </row>
    <row r="79" spans="1:25" ht="28.5" customHeight="1" x14ac:dyDescent="0.35">
      <c r="A79" s="374"/>
      <c r="B79" s="375"/>
      <c r="C79" s="362"/>
      <c r="D79" s="376"/>
      <c r="E79" s="377"/>
      <c r="F79" s="376"/>
      <c r="G79" s="377"/>
      <c r="H79" s="376"/>
      <c r="I79" s="377"/>
      <c r="J79" s="376"/>
      <c r="K79" s="377"/>
      <c r="L79" s="378"/>
      <c r="M79" s="378"/>
      <c r="N79" s="378"/>
      <c r="O79" s="195"/>
      <c r="P79" s="378"/>
      <c r="Q79" s="378"/>
      <c r="R79" s="378"/>
      <c r="S79" s="378"/>
      <c r="T79" s="378"/>
      <c r="U79" s="362"/>
      <c r="V79" s="379"/>
      <c r="W79" s="362"/>
      <c r="X79" s="361"/>
    </row>
    <row r="80" spans="1:25" ht="28.5" customHeight="1" x14ac:dyDescent="0.35">
      <c r="A80" s="374"/>
      <c r="B80" s="375"/>
      <c r="C80" s="362"/>
      <c r="D80" s="376"/>
      <c r="E80" s="377"/>
      <c r="F80" s="376"/>
      <c r="G80" s="377"/>
      <c r="H80" s="376"/>
      <c r="I80" s="377"/>
      <c r="J80" s="376"/>
      <c r="K80" s="377"/>
      <c r="L80" s="378"/>
      <c r="M80" s="378"/>
      <c r="N80" s="378"/>
      <c r="O80" s="195"/>
      <c r="P80" s="378"/>
      <c r="Q80" s="378"/>
      <c r="R80" s="378"/>
      <c r="S80" s="378"/>
      <c r="T80" s="378"/>
      <c r="U80" s="362"/>
      <c r="V80" s="379"/>
      <c r="W80" s="362"/>
      <c r="X80" s="361"/>
    </row>
    <row r="81" spans="1:24" ht="28.5" customHeight="1" x14ac:dyDescent="0.35">
      <c r="A81" s="374"/>
      <c r="B81" s="375"/>
      <c r="C81" s="362"/>
      <c r="D81" s="376"/>
      <c r="E81" s="377"/>
      <c r="F81" s="376"/>
      <c r="G81" s="377"/>
      <c r="H81" s="376"/>
      <c r="I81" s="377"/>
      <c r="J81" s="376"/>
      <c r="K81" s="377"/>
      <c r="L81" s="378"/>
      <c r="M81" s="378"/>
      <c r="N81" s="378"/>
      <c r="O81" s="195"/>
      <c r="P81" s="378"/>
      <c r="Q81" s="378"/>
      <c r="R81" s="378"/>
      <c r="S81" s="378"/>
      <c r="T81" s="378"/>
      <c r="U81" s="362"/>
      <c r="V81" s="379"/>
      <c r="W81" s="362"/>
      <c r="X81" s="361"/>
    </row>
    <row r="82" spans="1:24" ht="28.5" customHeight="1" x14ac:dyDescent="0.35">
      <c r="A82" s="374"/>
      <c r="B82" s="375"/>
      <c r="C82" s="362"/>
      <c r="D82" s="376"/>
      <c r="E82" s="377"/>
      <c r="F82" s="376"/>
      <c r="G82" s="377"/>
      <c r="H82" s="376"/>
      <c r="I82" s="377"/>
      <c r="J82" s="376"/>
      <c r="K82" s="377"/>
      <c r="L82" s="378"/>
      <c r="M82" s="378"/>
      <c r="N82" s="378"/>
      <c r="O82" s="195"/>
      <c r="P82" s="378"/>
      <c r="Q82" s="378"/>
      <c r="R82" s="378"/>
      <c r="S82" s="378"/>
      <c r="T82" s="378"/>
      <c r="U82" s="362"/>
      <c r="V82" s="379"/>
      <c r="W82" s="362"/>
      <c r="X82" s="361"/>
    </row>
    <row r="83" spans="1:24" ht="28.5" customHeight="1" x14ac:dyDescent="0.35">
      <c r="A83" s="374"/>
      <c r="B83" s="375"/>
      <c r="C83" s="362"/>
      <c r="D83" s="376"/>
      <c r="E83" s="377"/>
      <c r="F83" s="376"/>
      <c r="G83" s="377"/>
      <c r="H83" s="376"/>
      <c r="I83" s="377"/>
      <c r="J83" s="376"/>
      <c r="K83" s="377"/>
      <c r="L83" s="378"/>
      <c r="M83" s="378"/>
      <c r="N83" s="378"/>
      <c r="O83" s="195"/>
      <c r="P83" s="378"/>
      <c r="Q83" s="378"/>
      <c r="R83" s="378"/>
      <c r="S83" s="378"/>
      <c r="T83" s="378"/>
      <c r="U83" s="362"/>
      <c r="V83" s="379"/>
      <c r="W83" s="362"/>
      <c r="X83" s="361"/>
    </row>
    <row r="84" spans="1:24" x14ac:dyDescent="0.35">
      <c r="W84" s="368"/>
      <c r="X84" s="367"/>
    </row>
  </sheetData>
  <sheetProtection algorithmName="SHA-512" hashValue="fxRKG5n0ng2QClVwfZdTHvp/NtrQG96YRwxxD9eeBLSTJ+TOY5LAe/+QDLZZfcNDrTBrWx9lF22GONmKQtEEew==" saltValue="lTc75GT/gaVDq3kxc31HJA==" spinCount="100000" sheet="1" objects="1" scenarios="1"/>
  <autoFilter ref="A3:V3">
    <sortState ref="A4:AD71">
      <sortCondition ref="A3"/>
    </sortState>
  </autoFilter>
  <mergeCells count="1">
    <mergeCell ref="O2:S2"/>
  </mergeCells>
  <dataValidations count="5">
    <dataValidation allowBlank="1" showErrorMessage="1" promptTitle="Label" prompt="Select Yes for Labeled Uses" sqref="S77"/>
    <dataValidation type="list" allowBlank="1" showInputMessage="1" showErrorMessage="1" promptTitle="Label" prompt="Select Yes for Labeled Uses" sqref="L4">
      <formula1>$K$4:$K$9</formula1>
    </dataValidation>
    <dataValidation type="list" allowBlank="1" showInputMessage="1" showErrorMessage="1" promptTitle="Oxizidizers" prompt="Select the active ingredient from the list for this category._x000a_Manually enter the strength (percent) of each in the next column" sqref="D68 D33:D64">
      <formula1>$C$4:$C$14</formula1>
    </dataValidation>
    <dataValidation type="list" allowBlank="1" showErrorMessage="1" promptTitle="OMRI status" sqref="M33:M64">
      <formula1>$N$4:$N$9</formula1>
    </dataValidation>
    <dataValidation type="list" allowBlank="1" showInputMessage="1" showErrorMessage="1" promptTitle="Organic Acid Ingredients" prompt="Select the active ingredient from the list for this category._x000a_Manually enter the strength (percent) of each in the next column" sqref="F33:F64 F78">
      <formula1>$D$4:$D$12</formula1>
    </dataValidation>
  </dataValidations>
  <hyperlinks>
    <hyperlink ref="O6" r:id="rId1"/>
    <hyperlink ref="O5" r:id="rId2"/>
    <hyperlink ref="O9" r:id="rId3" display="https://www3.epa.gov/pesticides/chem_search/ppls/009150-00002-20171005.pdf"/>
    <hyperlink ref="O10" r:id="rId4" display="https://www3.epa.gov/pesticides/chem_search/ppls/001677-00234-20171031.pdf "/>
    <hyperlink ref="O11" r:id="rId5" display="https://www3.epa.gov/pesticides/chem_search/ppls/072315-00006-20170517.pdf "/>
    <hyperlink ref="O12" r:id="rId6" display="https://www3.epa.gov/pesticides/chem_search/ppls/063838-00002-20180709.pdf"/>
    <hyperlink ref="O16" r:id="rId7" display="https://www3.epa.gov/pesticides/chem_search/ppls/009150-00003-20180208.pdf"/>
    <hyperlink ref="O30" r:id="rId8" display="https://www3.epa.gov/pesticides/chem_search/ppls/010324-00214-20171018.pdf"/>
    <hyperlink ref="W4" r:id="rId9"/>
    <hyperlink ref="X5" r:id="rId10"/>
    <hyperlink ref="X6" r:id="rId11"/>
    <hyperlink ref="X9" r:id="rId12" display="https://idiclo2.com/"/>
    <hyperlink ref="X16" r:id="rId13" display="https://idiclo2.com/"/>
    <hyperlink ref="W8" r:id="rId14" display="http://www.bestsanitizers.com/products/surface-sanitizers/alpet-d2-surface-sanitizer"/>
    <hyperlink ref="W10" r:id="rId15" display="https://www.ecolab.com/offerings/kitchen-maintenance/antimicrobial-fruit-and-vegetable-treatment"/>
    <hyperlink ref="W11" r:id="rId16" display="https://olinchloralkali.com/products/sodium-hypochlorite/"/>
    <hyperlink ref="O32" r:id="rId17" display="https://www3.epa.gov/pesticides/chem_search/ppls/070299-00012-20181207.pdf"/>
    <hyperlink ref="W32" r:id="rId18" display="http://www.biosafesystems.com/oxidate-2/"/>
    <hyperlink ref="O44" r:id="rId19" display="https://www3.epa.gov/pesticides/chem_search/ppls/070299-00012-20181207.pdf"/>
    <hyperlink ref="O34" r:id="rId20" display="http://www.biosafesystems.com/oxidate-2/"/>
    <hyperlink ref="O37" r:id="rId21" display="https://www3.epa.gov/pesticides/chem_search/ppls/068660-00004-20181003.pdf"/>
    <hyperlink ref="O36" r:id="rId22" display="https://www3.epa.gov/pesticides/chem_search/ppls/068660-00001-20181212.pdf"/>
    <hyperlink ref="O38" r:id="rId23" display="https://www3.epa.gov/pesticides/chem_search/ppls/068660-00012-20181018.pdf"/>
    <hyperlink ref="O78" r:id="rId24"/>
  </hyperlinks>
  <pageMargins left="0.7" right="0.7" top="0.75" bottom="0.75" header="0.3" footer="0.3"/>
  <pageSetup orientation="portrait" r:id="rId25"/>
  <drawing r:id="rId26"/>
  <legacyDrawing r:id="rId27"/>
  <extLst>
    <ext xmlns:x14="http://schemas.microsoft.com/office/spreadsheetml/2009/9/main" uri="{CCE6A557-97BC-4b89-ADB6-D9C93CAAB3DF}">
      <x14:dataValidations xmlns:xm="http://schemas.microsoft.com/office/excel/2006/main" count="8">
        <x14:dataValidation type="list" allowBlank="1" showInputMessage="1" showErrorMessage="1" promptTitle="Label" prompt="Select Yes for Labeled Uses">
          <x14:formula1>
            <xm:f>Lists!$K$4:$K$9</xm:f>
          </x14:formula1>
          <xm:sqref>S4</xm:sqref>
        </x14:dataValidation>
        <x14:dataValidation type="list" allowBlank="1" showInputMessage="1" showErrorMessage="1" promptTitle="OMRI status">
          <x14:formula1>
            <xm:f>Lists!$N$4:$N$9</xm:f>
          </x14:formula1>
          <xm:sqref>M4</xm:sqref>
        </x14:dataValidation>
        <x14:dataValidation type="list" allowBlank="1" showInputMessage="1" showErrorMessage="1" promptTitle="Oxizidizers" prompt="Select the active ingredient from the list for this category._x000a_Manually enter the strength (percent) of each in the next column">
          <x14:formula1>
            <xm:f>Lists!$C$4:$C$14</xm:f>
          </x14:formula1>
          <xm:sqref>D4:D31</xm:sqref>
        </x14:dataValidation>
        <x14:dataValidation type="list" allowBlank="1" showErrorMessage="1" promptTitle="Label" prompt="Select Yes for Labeled Uses">
          <x14:formula1>
            <xm:f>Lists!$K$4:$K$7</xm:f>
          </x14:formula1>
          <xm:sqref>L5:L31 S5:S31 L33:L64 S33:S64</xm:sqref>
        </x14:dataValidation>
        <x14:dataValidation type="list" allowBlank="1" showErrorMessage="1" promptTitle="OMRI status">
          <x14:formula1>
            <xm:f>Lists!$N$4:$N$9</xm:f>
          </x14:formula1>
          <xm:sqref>M5:M31</xm:sqref>
        </x14:dataValidation>
        <x14:dataValidation type="list" allowBlank="1" showInputMessage="1" showErrorMessage="1" promptTitle="Enhancers" prompt="Select the activating ingredient from the list for this category._x000a_Manually enter the strength (percent) of each in the next column">
          <x14:formula1>
            <xm:f>Lists!$F$4:$F$7</xm:f>
          </x14:formula1>
          <xm:sqref>J4:J31 J33:J64 J78</xm:sqref>
        </x14:dataValidation>
        <x14:dataValidation type="list" allowBlank="1" showInputMessage="1" showErrorMessage="1" promptTitle="Quaternary Ammonium Compounds" prompt="Select the active ingredient from the list for this category._x000a_Manually enter the strength (percent) of each in the next column">
          <x14:formula1>
            <xm:f>Lists!$E$4:$E$7</xm:f>
          </x14:formula1>
          <xm:sqref>H4:H31 H33:H64 H78</xm:sqref>
        </x14:dataValidation>
        <x14:dataValidation type="list" allowBlank="1" showInputMessage="1" showErrorMessage="1" promptTitle="Organic Acid Ingredients" prompt="Select the active ingredient from the list for this category._x000a_Manually enter the strength (percent) of each in the next column">
          <x14:formula1>
            <xm:f>Lists!$D$4:$D$12</xm:f>
          </x14:formula1>
          <xm:sqref>F4:F31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showRowColHeaders="0" workbookViewId="0">
      <selection activeCell="A26" sqref="A26"/>
    </sheetView>
  </sheetViews>
  <sheetFormatPr defaultColWidth="8.81640625" defaultRowHeight="14.5" x14ac:dyDescent="0.35"/>
  <cols>
    <col min="1" max="1" width="9.453125" customWidth="1"/>
  </cols>
  <sheetData>
    <row r="1" spans="1:1" x14ac:dyDescent="0.35">
      <c r="A1" s="414"/>
    </row>
  </sheetData>
  <sheetProtection algorithmName="SHA-512" hashValue="mVHPuHv3rWpm2GnHHGxYnAiK2dHK8i1Aa+xQ0GOUBMK9Hu5VqJiOCdhemNKCj8LLNsYGy+/xxjjolKqWIUVxJg==" saltValue="TITqpzWSfugUALlAe+2lDg==" spinCount="100000" sheet="1" objects="1" scenarios="1" selectLockedCells="1"/>
  <pageMargins left="0.7" right="0.7" top="0.75" bottom="0.75" header="0.3" footer="0.3"/>
  <pageSetup orientation="portrait"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74"/>
  <sheetViews>
    <sheetView workbookViewId="0">
      <selection activeCell="A44" sqref="A44"/>
    </sheetView>
  </sheetViews>
  <sheetFormatPr defaultColWidth="8.81640625" defaultRowHeight="14.5" x14ac:dyDescent="0.35"/>
  <cols>
    <col min="1" max="1" width="41.453125" style="2" bestFit="1" customWidth="1"/>
    <col min="3" max="3" width="22.36328125" bestFit="1" customWidth="1"/>
    <col min="4" max="4" width="15" bestFit="1" customWidth="1"/>
    <col min="5" max="5" width="24" customWidth="1"/>
    <col min="6" max="6" width="32.6328125" bestFit="1" customWidth="1"/>
    <col min="7" max="7" width="12" customWidth="1"/>
    <col min="8" max="8" width="12.453125" customWidth="1"/>
    <col min="9" max="9" width="12.36328125" bestFit="1" customWidth="1"/>
    <col min="11" max="11" width="24.1796875" bestFit="1" customWidth="1"/>
    <col min="12" max="12" width="14" customWidth="1"/>
    <col min="13" max="13" width="16.81640625" customWidth="1"/>
    <col min="14" max="14" width="23.6328125" bestFit="1" customWidth="1"/>
  </cols>
  <sheetData>
    <row r="1" spans="1:14" ht="15" thickBot="1" x14ac:dyDescent="0.4">
      <c r="A1" s="2" t="s">
        <v>375</v>
      </c>
    </row>
    <row r="2" spans="1:14" ht="37.5" customHeight="1" thickBot="1" x14ac:dyDescent="0.4">
      <c r="C2" s="508" t="s">
        <v>299</v>
      </c>
      <c r="D2" s="509"/>
      <c r="E2" s="509"/>
      <c r="F2" s="510"/>
      <c r="G2" s="509" t="s">
        <v>298</v>
      </c>
      <c r="H2" s="509"/>
      <c r="I2" s="509"/>
      <c r="J2" s="510"/>
      <c r="K2" s="508" t="s">
        <v>297</v>
      </c>
      <c r="L2" s="509"/>
      <c r="M2" s="510"/>
    </row>
    <row r="3" spans="1:14" s="16" customFormat="1" ht="44" thickBot="1" x14ac:dyDescent="0.4">
      <c r="A3" s="207" t="s">
        <v>376</v>
      </c>
      <c r="B3" s="1"/>
      <c r="C3" s="4" t="str">
        <f>+'Full Database (hide)'!D3</f>
        <v>Oxidizers</v>
      </c>
      <c r="D3" s="5" t="str">
        <f>+'Full Database (hide)'!F3</f>
        <v>Organic Acids</v>
      </c>
      <c r="E3" s="5" t="str">
        <f>+'Full Database (hide)'!H3</f>
        <v>Quaternary Ammoniums</v>
      </c>
      <c r="F3" s="26" t="str">
        <f>+'Full Database (hide)'!J3</f>
        <v>Enhancers</v>
      </c>
      <c r="G3" s="13" t="s">
        <v>25</v>
      </c>
      <c r="H3" s="13" t="s">
        <v>26</v>
      </c>
      <c r="I3" s="13" t="s">
        <v>27</v>
      </c>
      <c r="J3" s="14" t="s">
        <v>28</v>
      </c>
      <c r="K3" s="12" t="s">
        <v>30</v>
      </c>
      <c r="L3" s="13" t="s">
        <v>31</v>
      </c>
      <c r="M3" s="13" t="s">
        <v>32</v>
      </c>
      <c r="N3" s="15" t="s">
        <v>18</v>
      </c>
    </row>
    <row r="4" spans="1:14" ht="29" x14ac:dyDescent="0.35">
      <c r="A4" s="2" t="s">
        <v>379</v>
      </c>
      <c r="B4" t="s">
        <v>53</v>
      </c>
      <c r="C4" s="153" t="s">
        <v>51</v>
      </c>
      <c r="D4" s="154" t="s">
        <v>51</v>
      </c>
      <c r="E4" s="154" t="s">
        <v>51</v>
      </c>
      <c r="F4" s="155" t="s">
        <v>51</v>
      </c>
      <c r="G4" s="154" t="s">
        <v>44</v>
      </c>
      <c r="H4" s="154"/>
      <c r="I4" s="154"/>
      <c r="J4" s="155"/>
      <c r="K4" s="153" t="s">
        <v>152</v>
      </c>
      <c r="L4" s="154"/>
      <c r="M4" s="155"/>
      <c r="N4" s="162" t="s">
        <v>14</v>
      </c>
    </row>
    <row r="5" spans="1:14" ht="29" x14ac:dyDescent="0.35">
      <c r="A5" s="208" t="s">
        <v>0</v>
      </c>
      <c r="B5" s="28"/>
      <c r="C5" s="156" t="s">
        <v>40</v>
      </c>
      <c r="D5" s="151" t="s">
        <v>41</v>
      </c>
      <c r="E5" s="151" t="s">
        <v>46</v>
      </c>
      <c r="F5" s="157" t="s">
        <v>268</v>
      </c>
      <c r="G5" s="151" t="s">
        <v>7</v>
      </c>
      <c r="H5" s="151"/>
      <c r="I5" s="151"/>
      <c r="J5" s="157"/>
      <c r="K5" s="156" t="s">
        <v>151</v>
      </c>
      <c r="L5" s="151"/>
      <c r="M5" s="157"/>
      <c r="N5" s="163" t="s">
        <v>43</v>
      </c>
    </row>
    <row r="6" spans="1:14" ht="58" x14ac:dyDescent="0.35">
      <c r="A6" s="209" t="s">
        <v>56</v>
      </c>
      <c r="B6" s="28"/>
      <c r="C6" s="156" t="s">
        <v>42</v>
      </c>
      <c r="D6" s="151" t="s">
        <v>272</v>
      </c>
      <c r="E6" s="151" t="s">
        <v>274</v>
      </c>
      <c r="F6" s="157"/>
      <c r="G6" s="152" t="s">
        <v>58</v>
      </c>
      <c r="H6" s="151"/>
      <c r="I6" s="151"/>
      <c r="J6" s="157"/>
      <c r="K6" s="156" t="s">
        <v>153</v>
      </c>
      <c r="L6" s="151"/>
      <c r="M6" s="157"/>
      <c r="N6" s="164" t="s">
        <v>241</v>
      </c>
    </row>
    <row r="7" spans="1:14" ht="29.5" thickBot="1" x14ac:dyDescent="0.4">
      <c r="A7" s="209" t="s">
        <v>54</v>
      </c>
      <c r="B7" s="28"/>
      <c r="C7" s="158" t="s">
        <v>269</v>
      </c>
      <c r="D7" s="151" t="s">
        <v>271</v>
      </c>
      <c r="E7" s="151"/>
      <c r="F7" s="157"/>
      <c r="G7" s="160"/>
      <c r="H7" s="160"/>
      <c r="I7" s="160"/>
      <c r="J7" s="161"/>
      <c r="K7" s="156" t="s">
        <v>7</v>
      </c>
      <c r="L7" s="151"/>
      <c r="M7" s="157"/>
      <c r="N7" s="163" t="s">
        <v>240</v>
      </c>
    </row>
    <row r="8" spans="1:14" s="439" customFormat="1" x14ac:dyDescent="0.35">
      <c r="A8" s="209" t="s">
        <v>469</v>
      </c>
      <c r="B8" s="28"/>
      <c r="C8" s="158"/>
      <c r="D8" s="151"/>
      <c r="E8" s="151"/>
      <c r="F8" s="157"/>
      <c r="G8" s="151"/>
      <c r="H8" s="151"/>
      <c r="I8" s="151"/>
      <c r="J8" s="151"/>
      <c r="K8" s="156"/>
      <c r="L8" s="151"/>
      <c r="M8" s="157"/>
      <c r="N8" s="163"/>
    </row>
    <row r="9" spans="1:14" x14ac:dyDescent="0.35">
      <c r="A9" s="209" t="s">
        <v>4</v>
      </c>
      <c r="B9" s="28"/>
      <c r="C9" s="156" t="s">
        <v>34</v>
      </c>
      <c r="D9" s="151" t="s">
        <v>37</v>
      </c>
      <c r="E9" s="151"/>
      <c r="F9" s="157"/>
      <c r="G9" s="151"/>
      <c r="H9" s="151"/>
      <c r="I9" s="151"/>
      <c r="J9" s="151"/>
      <c r="K9" s="158" t="s">
        <v>58</v>
      </c>
      <c r="L9" s="151"/>
      <c r="M9" s="157"/>
      <c r="N9" s="163" t="s">
        <v>45</v>
      </c>
    </row>
    <row r="10" spans="1:14" ht="15" customHeight="1" x14ac:dyDescent="0.35">
      <c r="A10" s="209" t="s">
        <v>367</v>
      </c>
      <c r="C10" s="156" t="s">
        <v>36</v>
      </c>
      <c r="D10" s="151" t="s">
        <v>38</v>
      </c>
      <c r="E10" s="151"/>
      <c r="F10" s="157"/>
      <c r="G10" s="151"/>
      <c r="H10" s="151"/>
      <c r="I10" s="151"/>
      <c r="J10" s="151"/>
      <c r="K10" s="156"/>
      <c r="L10" s="151"/>
      <c r="M10" s="157"/>
      <c r="N10" s="163"/>
    </row>
    <row r="11" spans="1:14" ht="15" customHeight="1" thickBot="1" x14ac:dyDescent="0.4">
      <c r="A11" s="210" t="s">
        <v>57</v>
      </c>
      <c r="C11" s="156" t="s">
        <v>270</v>
      </c>
      <c r="D11" s="151" t="s">
        <v>39</v>
      </c>
      <c r="E11" s="151"/>
      <c r="F11" s="157"/>
      <c r="G11" s="151"/>
      <c r="H11" s="151"/>
      <c r="I11" s="151"/>
      <c r="J11" s="151"/>
      <c r="K11" s="156"/>
      <c r="L11" s="151"/>
      <c r="M11" s="157"/>
      <c r="N11" s="165"/>
    </row>
    <row r="12" spans="1:14" ht="15" thickBot="1" x14ac:dyDescent="0.4">
      <c r="A12" s="209" t="s">
        <v>9</v>
      </c>
      <c r="B12" s="28"/>
      <c r="C12" s="156" t="s">
        <v>35</v>
      </c>
      <c r="D12" s="151"/>
      <c r="E12" s="151"/>
      <c r="F12" s="157"/>
      <c r="G12" s="151"/>
      <c r="H12" s="151"/>
      <c r="I12" s="151"/>
      <c r="J12" s="151"/>
      <c r="K12" s="159"/>
      <c r="L12" s="160"/>
      <c r="M12" s="161"/>
      <c r="N12" s="151"/>
    </row>
    <row r="13" spans="1:14" ht="43.5" x14ac:dyDescent="0.35">
      <c r="A13" s="209" t="s">
        <v>59</v>
      </c>
      <c r="B13" s="28"/>
      <c r="C13" s="158" t="s">
        <v>273</v>
      </c>
      <c r="D13" s="151"/>
      <c r="E13" s="151"/>
      <c r="F13" s="157"/>
      <c r="G13" s="151"/>
      <c r="H13" s="151"/>
      <c r="I13" s="151"/>
      <c r="J13" s="151"/>
      <c r="K13" s="151"/>
      <c r="L13" s="151"/>
      <c r="M13" s="151"/>
      <c r="N13" s="151"/>
    </row>
    <row r="14" spans="1:14" x14ac:dyDescent="0.35">
      <c r="A14" s="209" t="s">
        <v>12</v>
      </c>
      <c r="B14" s="28"/>
      <c r="C14" s="156" t="s">
        <v>33</v>
      </c>
      <c r="D14" s="151"/>
      <c r="E14" s="151"/>
      <c r="F14" s="157"/>
      <c r="G14" s="151"/>
      <c r="H14" s="151"/>
      <c r="I14" s="151"/>
      <c r="J14" s="151"/>
      <c r="K14" s="151"/>
      <c r="L14" s="151"/>
      <c r="M14" s="151"/>
      <c r="N14" s="151"/>
    </row>
    <row r="15" spans="1:14" x14ac:dyDescent="0.35">
      <c r="A15" s="209" t="s">
        <v>60</v>
      </c>
      <c r="C15" s="6"/>
      <c r="D15" s="7"/>
      <c r="E15" s="7"/>
      <c r="F15" s="8"/>
      <c r="G15" s="7"/>
      <c r="H15" s="7"/>
      <c r="I15" s="7"/>
      <c r="J15" s="7"/>
      <c r="K15" s="7"/>
      <c r="L15" s="7"/>
      <c r="M15" s="7"/>
      <c r="N15" s="7"/>
    </row>
    <row r="16" spans="1:14" x14ac:dyDescent="0.35">
      <c r="A16" s="209" t="s">
        <v>61</v>
      </c>
      <c r="C16" s="6"/>
      <c r="D16" s="7"/>
      <c r="E16" s="7"/>
      <c r="F16" s="8"/>
      <c r="G16" s="7"/>
      <c r="H16" s="7"/>
      <c r="I16" s="7"/>
      <c r="J16" s="7"/>
      <c r="K16" s="7"/>
      <c r="L16" s="7"/>
      <c r="M16" s="7"/>
      <c r="N16" s="7"/>
    </row>
    <row r="17" spans="1:6" ht="15" thickBot="1" x14ac:dyDescent="0.4">
      <c r="A17" s="209" t="s">
        <v>62</v>
      </c>
      <c r="C17" s="9"/>
      <c r="D17" s="10"/>
      <c r="E17" s="10"/>
      <c r="F17" s="11"/>
    </row>
    <row r="18" spans="1:6" x14ac:dyDescent="0.35">
      <c r="A18" s="209" t="s">
        <v>63</v>
      </c>
    </row>
    <row r="19" spans="1:6" x14ac:dyDescent="0.35">
      <c r="A19" s="209" t="s">
        <v>353</v>
      </c>
    </row>
    <row r="20" spans="1:6" x14ac:dyDescent="0.35">
      <c r="A20" s="209" t="s">
        <v>360</v>
      </c>
    </row>
    <row r="21" spans="1:6" x14ac:dyDescent="0.35">
      <c r="A21" s="209" t="s">
        <v>65</v>
      </c>
    </row>
    <row r="22" spans="1:6" x14ac:dyDescent="0.35">
      <c r="A22" s="210" t="s">
        <v>66</v>
      </c>
    </row>
    <row r="23" spans="1:6" x14ac:dyDescent="0.35">
      <c r="A23" s="209" t="s">
        <v>67</v>
      </c>
    </row>
    <row r="24" spans="1:6" x14ac:dyDescent="0.35">
      <c r="A24" s="210" t="s">
        <v>68</v>
      </c>
    </row>
    <row r="25" spans="1:6" x14ac:dyDescent="0.35">
      <c r="A25" s="209" t="s">
        <v>69</v>
      </c>
    </row>
    <row r="26" spans="1:6" x14ac:dyDescent="0.35">
      <c r="A26" s="209" t="s">
        <v>70</v>
      </c>
    </row>
    <row r="27" spans="1:6" ht="29" x14ac:dyDescent="0.35">
      <c r="A27" s="209" t="s">
        <v>71</v>
      </c>
    </row>
    <row r="28" spans="1:6" x14ac:dyDescent="0.35">
      <c r="A28" s="209" t="s">
        <v>72</v>
      </c>
    </row>
    <row r="29" spans="1:6" x14ac:dyDescent="0.35">
      <c r="A29" s="209" t="s">
        <v>73</v>
      </c>
    </row>
    <row r="30" spans="1:6" x14ac:dyDescent="0.35">
      <c r="A30" s="209" t="s">
        <v>74</v>
      </c>
    </row>
    <row r="31" spans="1:6" x14ac:dyDescent="0.35">
      <c r="A31" s="209" t="s">
        <v>349</v>
      </c>
    </row>
    <row r="32" spans="1:6" x14ac:dyDescent="0.35">
      <c r="A32" s="209" t="s">
        <v>76</v>
      </c>
    </row>
    <row r="33" spans="1:1" x14ac:dyDescent="0.35">
      <c r="A33" s="209" t="s">
        <v>77</v>
      </c>
    </row>
    <row r="34" spans="1:1" x14ac:dyDescent="0.35">
      <c r="A34" s="209" t="s">
        <v>78</v>
      </c>
    </row>
    <row r="35" spans="1:1" x14ac:dyDescent="0.35">
      <c r="A35" s="209" t="s">
        <v>79</v>
      </c>
    </row>
    <row r="36" spans="1:1" x14ac:dyDescent="0.35">
      <c r="A36" s="209" t="s">
        <v>80</v>
      </c>
    </row>
    <row r="37" spans="1:1" x14ac:dyDescent="0.35">
      <c r="A37" s="209" t="s">
        <v>374</v>
      </c>
    </row>
    <row r="38" spans="1:1" x14ac:dyDescent="0.35">
      <c r="A38" s="209" t="s">
        <v>81</v>
      </c>
    </row>
    <row r="39" spans="1:1" x14ac:dyDescent="0.35">
      <c r="A39" s="209" t="s">
        <v>82</v>
      </c>
    </row>
    <row r="40" spans="1:1" x14ac:dyDescent="0.35">
      <c r="A40" s="209" t="s">
        <v>83</v>
      </c>
    </row>
    <row r="41" spans="1:1" x14ac:dyDescent="0.35">
      <c r="A41" s="209" t="s">
        <v>84</v>
      </c>
    </row>
    <row r="42" spans="1:1" x14ac:dyDescent="0.35">
      <c r="A42" s="209" t="s">
        <v>85</v>
      </c>
    </row>
    <row r="43" spans="1:1" s="439" customFormat="1" x14ac:dyDescent="0.35">
      <c r="A43" s="209" t="s">
        <v>447</v>
      </c>
    </row>
    <row r="44" spans="1:1" s="439" customFormat="1" x14ac:dyDescent="0.35">
      <c r="A44" s="209" t="s">
        <v>448</v>
      </c>
    </row>
    <row r="45" spans="1:1" s="439" customFormat="1" x14ac:dyDescent="0.35">
      <c r="A45" s="209" t="s">
        <v>446</v>
      </c>
    </row>
    <row r="46" spans="1:1" x14ac:dyDescent="0.35">
      <c r="A46" s="209" t="s">
        <v>87</v>
      </c>
    </row>
    <row r="47" spans="1:1" x14ac:dyDescent="0.35">
      <c r="A47" s="209" t="s">
        <v>88</v>
      </c>
    </row>
    <row r="48" spans="1:1" x14ac:dyDescent="0.35">
      <c r="A48" s="209" t="s">
        <v>300</v>
      </c>
    </row>
    <row r="49" spans="1:1" x14ac:dyDescent="0.35">
      <c r="A49" s="209" t="s">
        <v>89</v>
      </c>
    </row>
    <row r="50" spans="1:1" x14ac:dyDescent="0.35">
      <c r="A50" s="209" t="s">
        <v>90</v>
      </c>
    </row>
    <row r="51" spans="1:1" x14ac:dyDescent="0.35">
      <c r="A51" s="209" t="s">
        <v>92</v>
      </c>
    </row>
    <row r="52" spans="1:1" x14ac:dyDescent="0.35">
      <c r="A52" s="209" t="s">
        <v>93</v>
      </c>
    </row>
    <row r="53" spans="1:1" x14ac:dyDescent="0.35">
      <c r="A53" s="209" t="s">
        <v>91</v>
      </c>
    </row>
    <row r="54" spans="1:1" x14ac:dyDescent="0.35">
      <c r="A54" s="209" t="s">
        <v>94</v>
      </c>
    </row>
    <row r="55" spans="1:1" x14ac:dyDescent="0.35">
      <c r="A55" s="209" t="s">
        <v>95</v>
      </c>
    </row>
    <row r="56" spans="1:1" x14ac:dyDescent="0.35">
      <c r="A56" s="211" t="s">
        <v>96</v>
      </c>
    </row>
    <row r="57" spans="1:1" x14ac:dyDescent="0.35">
      <c r="A57" s="209" t="s">
        <v>101</v>
      </c>
    </row>
    <row r="58" spans="1:1" x14ac:dyDescent="0.35">
      <c r="A58" s="209" t="s">
        <v>97</v>
      </c>
    </row>
    <row r="59" spans="1:1" x14ac:dyDescent="0.35">
      <c r="A59" s="209" t="s">
        <v>97</v>
      </c>
    </row>
    <row r="60" spans="1:1" x14ac:dyDescent="0.35">
      <c r="A60" s="209" t="s">
        <v>98</v>
      </c>
    </row>
    <row r="61" spans="1:1" x14ac:dyDescent="0.35">
      <c r="A61" s="209" t="s">
        <v>100</v>
      </c>
    </row>
    <row r="62" spans="1:1" x14ac:dyDescent="0.35">
      <c r="A62" s="209" t="s">
        <v>102</v>
      </c>
    </row>
    <row r="63" spans="1:1" x14ac:dyDescent="0.35">
      <c r="A63" s="209" t="s">
        <v>103</v>
      </c>
    </row>
    <row r="64" spans="1:1" x14ac:dyDescent="0.35">
      <c r="A64" s="209" t="s">
        <v>104</v>
      </c>
    </row>
    <row r="65" spans="1:1" x14ac:dyDescent="0.35">
      <c r="A65" s="209" t="s">
        <v>364</v>
      </c>
    </row>
    <row r="66" spans="1:1" x14ac:dyDescent="0.35">
      <c r="A66" s="209" t="s">
        <v>105</v>
      </c>
    </row>
    <row r="67" spans="1:1" x14ac:dyDescent="0.35">
      <c r="A67" s="209" t="s">
        <v>294</v>
      </c>
    </row>
    <row r="68" spans="1:1" x14ac:dyDescent="0.35">
      <c r="A68" s="212" t="s">
        <v>106</v>
      </c>
    </row>
    <row r="69" spans="1:1" ht="15" thickBot="1" x14ac:dyDescent="0.4">
      <c r="A69" s="213" t="s">
        <v>108</v>
      </c>
    </row>
    <row r="70" spans="1:1" x14ac:dyDescent="0.35">
      <c r="A70" s="214" t="s">
        <v>107</v>
      </c>
    </row>
    <row r="71" spans="1:1" x14ac:dyDescent="0.35">
      <c r="A71" s="215" t="s">
        <v>109</v>
      </c>
    </row>
    <row r="72" spans="1:1" x14ac:dyDescent="0.35">
      <c r="A72" s="214" t="s">
        <v>110</v>
      </c>
    </row>
    <row r="73" spans="1:1" x14ac:dyDescent="0.35">
      <c r="A73" s="214" t="s">
        <v>306</v>
      </c>
    </row>
    <row r="74" spans="1:1" x14ac:dyDescent="0.35">
      <c r="A74" s="214" t="s">
        <v>111</v>
      </c>
    </row>
  </sheetData>
  <sortState ref="D5:D9">
    <sortCondition ref="D5"/>
  </sortState>
  <mergeCells count="3">
    <mergeCell ref="C2:F2"/>
    <mergeCell ref="G2:J2"/>
    <mergeCell ref="K2:M2"/>
  </mergeCells>
  <conditionalFormatting sqref="C5:C8">
    <cfRule type="duplicateValues" dxfId="0" priority="1"/>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R68"/>
  <sheetViews>
    <sheetView showGridLines="0" showRowColHeaders="0" zoomScale="90" zoomScaleNormal="90" workbookViewId="0">
      <pane xSplit="1" ySplit="8" topLeftCell="B9" activePane="bottomRight" state="frozen"/>
      <selection activeCell="D8" sqref="D8"/>
      <selection pane="topRight" activeCell="D8" sqref="D8"/>
      <selection pane="bottomLeft" activeCell="D8" sqref="D8"/>
      <selection pane="bottomRight" activeCell="B8" sqref="B8"/>
    </sheetView>
  </sheetViews>
  <sheetFormatPr defaultColWidth="9.1796875" defaultRowHeight="14.5" x14ac:dyDescent="0.35"/>
  <cols>
    <col min="1" max="1" width="40.6328125" style="61" customWidth="1"/>
    <col min="2" max="2" width="15" style="62" bestFit="1" customWidth="1"/>
    <col min="3" max="3" width="12.453125" style="62" customWidth="1"/>
    <col min="4" max="4" width="10.81640625" style="62" customWidth="1"/>
    <col min="5" max="5" width="12.453125" style="62" customWidth="1"/>
    <col min="6" max="6" width="11.6328125" style="62" customWidth="1"/>
    <col min="7" max="7" width="8.6328125" style="62" customWidth="1"/>
    <col min="8" max="8" width="9.453125" style="62" customWidth="1"/>
    <col min="9" max="9" width="10.453125" style="62" customWidth="1"/>
    <col min="10" max="10" width="8.6328125" style="62" customWidth="1"/>
    <col min="11" max="11" width="20.36328125" style="62" customWidth="1"/>
    <col min="12" max="12" width="16" style="62" customWidth="1"/>
    <col min="13" max="14" width="10.6328125" style="62" customWidth="1"/>
    <col min="15" max="15" width="15.1796875" style="62" customWidth="1"/>
    <col min="16" max="16" width="12.1796875" style="62" customWidth="1"/>
    <col min="17" max="17" width="39.453125" style="62" customWidth="1"/>
    <col min="18" max="18" width="12.453125" style="62" customWidth="1"/>
    <col min="19" max="16384" width="9.1796875" style="62"/>
  </cols>
  <sheetData>
    <row r="1" spans="1:18" x14ac:dyDescent="0.35">
      <c r="A1" s="73" t="str">
        <f>+'Front page'!A1:B1</f>
        <v>Last revised: 8/13/2019</v>
      </c>
    </row>
    <row r="2" spans="1:18" x14ac:dyDescent="0.35">
      <c r="A2" s="521" t="str">
        <f>+'Front page'!A2:A6</f>
        <v xml:space="preserve">This work product was supported under cooperative agreement number 12-25-A-5357 between USDA-AMS and Cornell University.  The information and viewpoints in this product do not necessarily reflect the viewpoints and policies of the supporting organization, cooperating organizations, or Cornell University.
To suggest edits, updates, or additional products, please contact Donna Clements (dmp274@cornell.edu, 909-552-4355). </v>
      </c>
      <c r="C2" s="63"/>
      <c r="D2" s="63"/>
      <c r="E2" s="63"/>
    </row>
    <row r="3" spans="1:18" x14ac:dyDescent="0.35">
      <c r="A3" s="521"/>
      <c r="C3" s="63"/>
      <c r="D3" s="63"/>
      <c r="E3" s="63"/>
    </row>
    <row r="4" spans="1:18" x14ac:dyDescent="0.35">
      <c r="A4" s="521"/>
      <c r="C4" s="63"/>
      <c r="D4" s="63"/>
      <c r="E4" s="63"/>
    </row>
    <row r="5" spans="1:18" x14ac:dyDescent="0.35">
      <c r="A5" s="521"/>
      <c r="C5" s="63"/>
      <c r="D5" s="63"/>
      <c r="E5" s="63"/>
    </row>
    <row r="6" spans="1:18" ht="15" thickBot="1" x14ac:dyDescent="0.4">
      <c r="A6" s="521"/>
      <c r="C6" s="63"/>
      <c r="D6" s="63"/>
      <c r="E6" s="63"/>
    </row>
    <row r="7" spans="1:18" ht="15" thickBot="1" x14ac:dyDescent="0.4">
      <c r="D7" s="526" t="s">
        <v>24</v>
      </c>
      <c r="E7" s="527"/>
      <c r="F7" s="527"/>
      <c r="G7" s="527"/>
      <c r="H7" s="526" t="s">
        <v>29</v>
      </c>
      <c r="I7" s="527"/>
      <c r="J7" s="528"/>
      <c r="K7" s="526" t="str">
        <f>+'Full Database (hide)'!M2</f>
        <v>Other Labeled Uses</v>
      </c>
      <c r="L7" s="527"/>
      <c r="M7" s="526" t="s">
        <v>19</v>
      </c>
      <c r="N7" s="527"/>
      <c r="O7" s="528"/>
    </row>
    <row r="8" spans="1:18" ht="87.5" thickBot="1" x14ac:dyDescent="0.4">
      <c r="A8" s="140" t="str">
        <f>+'Full Database (hide)'!A3</f>
        <v>Product Name</v>
      </c>
      <c r="B8" s="72" t="s">
        <v>50</v>
      </c>
      <c r="C8" s="56" t="s">
        <v>47</v>
      </c>
      <c r="D8" s="20" t="e">
        <f>+'Full Database (hide)'!#REF!</f>
        <v>#REF!</v>
      </c>
      <c r="E8" s="21" t="e">
        <f>+'Full Database (hide)'!#REF!</f>
        <v>#REF!</v>
      </c>
      <c r="F8" s="21" t="e">
        <f>+'Full Database (hide)'!#REF!</f>
        <v>#REF!</v>
      </c>
      <c r="G8" s="22" t="e">
        <f>+'Full Database (hide)'!#REF!</f>
        <v>#REF!</v>
      </c>
      <c r="H8" s="23" t="e">
        <f>+'Full Database (hide)'!#REF!</f>
        <v>#REF!</v>
      </c>
      <c r="I8" s="21" t="e">
        <f>+'Full Database (hide)'!#REF!</f>
        <v>#REF!</v>
      </c>
      <c r="J8" s="22" t="str">
        <f>+'Full Database (hide)'!L3</f>
        <v>Public health</v>
      </c>
      <c r="K8" s="24" t="str">
        <f>+'Full Database (hide)'!M3</f>
        <v>Organic Materials Review Institute (OMRI) Listing</v>
      </c>
      <c r="L8" s="25" t="str">
        <f>+'Full Database (hide)'!N3</f>
        <v>EPA Registration Number</v>
      </c>
      <c r="M8" s="20" t="str">
        <f>+'Full Database (hide)'!O3</f>
        <v>Link to EPA Label</v>
      </c>
      <c r="N8" s="21" t="str">
        <f>+'Full Database (hide)'!Q3</f>
        <v xml:space="preserve">Labeled For Use in Fruit and Vegetable Wash Water? </v>
      </c>
      <c r="O8" s="22" t="str">
        <f>+'Full Database (hide)'!S3</f>
        <v>Contains Efficacy Statement to Control Public Health Organisms?</v>
      </c>
      <c r="P8" s="19" t="str">
        <f>+'Full Database (hide)'!T3</f>
        <v xml:space="preserve">EPA Accepted Date </v>
      </c>
      <c r="Q8" s="94" t="str">
        <f>+'Full Database (hide)'!V3</f>
        <v xml:space="preserve">Notes </v>
      </c>
      <c r="R8" s="57" t="s">
        <v>49</v>
      </c>
    </row>
    <row r="9" spans="1:18" ht="29" x14ac:dyDescent="0.35">
      <c r="A9" s="64" t="str">
        <f>'Full Database (hide)'!A4</f>
        <v>Accutab</v>
      </c>
      <c r="B9" s="65"/>
      <c r="C9" s="135"/>
      <c r="D9" s="74" t="e">
        <f>'Full Database (hide)'!#REF!</f>
        <v>#REF!</v>
      </c>
      <c r="E9" s="75" t="e">
        <f>'Full Database (hide)'!#REF!</f>
        <v>#REF!</v>
      </c>
      <c r="F9" s="75" t="e">
        <f>'Full Database (hide)'!#REF!</f>
        <v>#REF!</v>
      </c>
      <c r="G9" s="76" t="e">
        <f>'Full Database (hide)'!#REF!</f>
        <v>#REF!</v>
      </c>
      <c r="H9" s="74" t="e">
        <f>'Full Database (hide)'!#REF!</f>
        <v>#REF!</v>
      </c>
      <c r="I9" s="75" t="e">
        <f>'Full Database (hide)'!#REF!</f>
        <v>#REF!</v>
      </c>
      <c r="J9" s="77" t="str">
        <f>'Full Database (hide)'!L4</f>
        <v>No</v>
      </c>
      <c r="K9" s="78" t="str">
        <f>'Full Database (hide)'!M4</f>
        <v>Allowed with restrictions</v>
      </c>
      <c r="L9" s="79" t="str">
        <f>'Full Database (hide)'!N4</f>
        <v>748-295</v>
      </c>
      <c r="M9" s="138" t="str">
        <f>HYPERLINK('Full Database (hide)'!O4,"Label PDF")</f>
        <v>Label PDF</v>
      </c>
      <c r="N9" s="80" t="s">
        <v>243</v>
      </c>
      <c r="O9" s="81" t="s">
        <v>243</v>
      </c>
      <c r="P9" s="82">
        <f>'Full Database (hide)'!T4</f>
        <v>41652</v>
      </c>
      <c r="Q9" s="83" t="str">
        <f>+'Full Database (hide)'!V4</f>
        <v>None</v>
      </c>
      <c r="R9" s="58"/>
    </row>
    <row r="10" spans="1:18" x14ac:dyDescent="0.35">
      <c r="A10" s="67" t="str">
        <f>'Full Database (hide)'!A5</f>
        <v>Adox 3125</v>
      </c>
      <c r="B10" s="68"/>
      <c r="C10" s="136"/>
      <c r="D10" s="84" t="e">
        <f>'Full Database (hide)'!#REF!</f>
        <v>#REF!</v>
      </c>
      <c r="E10" s="85" t="e">
        <f>'Full Database (hide)'!#REF!</f>
        <v>#REF!</v>
      </c>
      <c r="F10" s="85" t="e">
        <f>'Full Database (hide)'!#REF!</f>
        <v>#REF!</v>
      </c>
      <c r="G10" s="86" t="e">
        <f>'Full Database (hide)'!#REF!</f>
        <v>#REF!</v>
      </c>
      <c r="H10" s="84" t="e">
        <f>'Full Database (hide)'!#REF!</f>
        <v>#REF!</v>
      </c>
      <c r="I10" s="85" t="e">
        <f>'Full Database (hide)'!#REF!</f>
        <v>#REF!</v>
      </c>
      <c r="J10" s="87" t="str">
        <f>'Full Database (hide)'!L5</f>
        <v>No</v>
      </c>
      <c r="K10" s="88" t="str">
        <f>'Full Database (hide)'!M5</f>
        <v>Not listed</v>
      </c>
      <c r="L10" s="89" t="str">
        <f>'Full Database (hide)'!N5</f>
        <v>9150-7</v>
      </c>
      <c r="M10" s="138" t="str">
        <f>HYPERLINK('Full Database (hide)'!O5,"Label PDF")</f>
        <v>Label PDF</v>
      </c>
      <c r="N10" s="90" t="s">
        <v>243</v>
      </c>
      <c r="O10" s="91" t="s">
        <v>243</v>
      </c>
      <c r="P10" s="92">
        <f>'Full Database (hide)'!T5</f>
        <v>43139</v>
      </c>
      <c r="Q10" s="93" t="str">
        <f>'Full Database (hide)'!V5</f>
        <v>None</v>
      </c>
      <c r="R10" s="59"/>
    </row>
    <row r="11" spans="1:18" x14ac:dyDescent="0.35">
      <c r="A11" s="67" t="str">
        <f>'Full Database (hide)'!A6</f>
        <v>Adox 750</v>
      </c>
      <c r="B11" s="68"/>
      <c r="C11" s="136"/>
      <c r="D11" s="84" t="e">
        <f>'Full Database (hide)'!#REF!</f>
        <v>#REF!</v>
      </c>
      <c r="E11" s="85" t="e">
        <f>'Full Database (hide)'!#REF!</f>
        <v>#REF!</v>
      </c>
      <c r="F11" s="85" t="e">
        <f>'Full Database (hide)'!#REF!</f>
        <v>#REF!</v>
      </c>
      <c r="G11" s="86" t="e">
        <f>'Full Database (hide)'!#REF!</f>
        <v>#REF!</v>
      </c>
      <c r="H11" s="84" t="e">
        <f>'Full Database (hide)'!#REF!</f>
        <v>#REF!</v>
      </c>
      <c r="I11" s="85" t="e">
        <f>'Full Database (hide)'!#REF!</f>
        <v>#REF!</v>
      </c>
      <c r="J11" s="87" t="str">
        <f>'Full Database (hide)'!L6</f>
        <v>No</v>
      </c>
      <c r="K11" s="88" t="str">
        <f>'Full Database (hide)'!M6</f>
        <v>Not listed</v>
      </c>
      <c r="L11" s="89" t="str">
        <f>'Full Database (hide)'!N6</f>
        <v>9150-8</v>
      </c>
      <c r="M11" s="138" t="str">
        <f>HYPERLINK('Full Database (hide)'!O6,"Label PDF")</f>
        <v>Label PDF</v>
      </c>
      <c r="N11" s="90" t="s">
        <v>243</v>
      </c>
      <c r="O11" s="91" t="s">
        <v>243</v>
      </c>
      <c r="P11" s="92">
        <f>'Full Database (hide)'!T6</f>
        <v>43123</v>
      </c>
      <c r="Q11" s="93" t="str">
        <f>'Full Database (hide)'!V6</f>
        <v>None</v>
      </c>
      <c r="R11" s="59"/>
    </row>
    <row r="12" spans="1:18" x14ac:dyDescent="0.35">
      <c r="A12" s="67" t="str">
        <f>'Full Database (hide)'!A7</f>
        <v>Adox BCD-15</v>
      </c>
      <c r="B12" s="68"/>
      <c r="C12" s="136"/>
      <c r="D12" s="84" t="e">
        <f>'Full Database (hide)'!#REF!</f>
        <v>#REF!</v>
      </c>
      <c r="E12" s="85" t="e">
        <f>'Full Database (hide)'!#REF!</f>
        <v>#REF!</v>
      </c>
      <c r="F12" s="85" t="e">
        <f>'Full Database (hide)'!#REF!</f>
        <v>#REF!</v>
      </c>
      <c r="G12" s="86" t="e">
        <f>'Full Database (hide)'!#REF!</f>
        <v>#REF!</v>
      </c>
      <c r="H12" s="84" t="e">
        <f>'Full Database (hide)'!#REF!</f>
        <v>#REF!</v>
      </c>
      <c r="I12" s="85" t="e">
        <f>'Full Database (hide)'!#REF!</f>
        <v>#REF!</v>
      </c>
      <c r="J12" s="87" t="str">
        <f>'Full Database (hide)'!L7</f>
        <v>No</v>
      </c>
      <c r="K12" s="88" t="str">
        <f>'Full Database (hide)'!M7</f>
        <v>Not listed</v>
      </c>
      <c r="L12" s="89" t="str">
        <f>'Full Database (hide)'!N7</f>
        <v>9150-13</v>
      </c>
      <c r="M12" s="138" t="str">
        <f>HYPERLINK('Full Database (hide)'!O7,"Label PDF")</f>
        <v>Label PDF</v>
      </c>
      <c r="N12" s="90" t="s">
        <v>243</v>
      </c>
      <c r="O12" s="91" t="s">
        <v>243</v>
      </c>
      <c r="P12" s="92">
        <f>'Full Database (hide)'!T7</f>
        <v>43139</v>
      </c>
      <c r="Q12" s="93" t="str">
        <f>'Full Database (hide)'!V7</f>
        <v>None</v>
      </c>
      <c r="R12" s="59"/>
    </row>
    <row r="13" spans="1:18" x14ac:dyDescent="0.35">
      <c r="A13" s="67" t="str">
        <f>'Full Database (hide)'!A8</f>
        <v>Agchlor 310</v>
      </c>
      <c r="B13" s="68"/>
      <c r="C13" s="136"/>
      <c r="D13" s="84" t="e">
        <f>'Full Database (hide)'!#REF!</f>
        <v>#REF!</v>
      </c>
      <c r="E13" s="85" t="e">
        <f>'Full Database (hide)'!#REF!</f>
        <v>#REF!</v>
      </c>
      <c r="F13" s="85" t="e">
        <f>'Full Database (hide)'!#REF!</f>
        <v>#REF!</v>
      </c>
      <c r="G13" s="86" t="e">
        <f>'Full Database (hide)'!#REF!</f>
        <v>#REF!</v>
      </c>
      <c r="H13" s="84" t="e">
        <f>'Full Database (hide)'!#REF!</f>
        <v>#REF!</v>
      </c>
      <c r="I13" s="85" t="e">
        <f>'Full Database (hide)'!#REF!</f>
        <v>#REF!</v>
      </c>
      <c r="J13" s="87" t="str">
        <f>'Full Database (hide)'!L8</f>
        <v>No</v>
      </c>
      <c r="K13" s="88" t="str">
        <f>'Full Database (hide)'!M8</f>
        <v>Not listed</v>
      </c>
      <c r="L13" s="89" t="str">
        <f>'Full Database (hide)'!N8</f>
        <v>2792-62</v>
      </c>
      <c r="M13" s="138" t="str">
        <f>HYPERLINK('Full Database (hide)'!O8,"Label PDF")</f>
        <v>Label PDF</v>
      </c>
      <c r="N13" s="90" t="s">
        <v>243</v>
      </c>
      <c r="O13" s="91" t="s">
        <v>243</v>
      </c>
      <c r="P13" s="92">
        <f>'Full Database (hide)'!T8</f>
        <v>41052</v>
      </c>
      <c r="Q13" s="93" t="str">
        <f>'Full Database (hide)'!V8</f>
        <v>None</v>
      </c>
      <c r="R13" s="59"/>
    </row>
    <row r="14" spans="1:18" ht="43.5" x14ac:dyDescent="0.35">
      <c r="A14" s="67" t="str">
        <f>'Full Database (hide)'!A9</f>
        <v>Alpet D2</v>
      </c>
      <c r="B14" s="68"/>
      <c r="C14" s="136"/>
      <c r="D14" s="84" t="e">
        <f>'Full Database (hide)'!#REF!</f>
        <v>#REF!</v>
      </c>
      <c r="E14" s="85" t="e">
        <f>'Full Database (hide)'!#REF!</f>
        <v>#REF!</v>
      </c>
      <c r="F14" s="85" t="e">
        <f>'Full Database (hide)'!#REF!</f>
        <v>#REF!</v>
      </c>
      <c r="G14" s="86" t="e">
        <f>'Full Database (hide)'!#REF!</f>
        <v>#REF!</v>
      </c>
      <c r="H14" s="84" t="e">
        <f>'Full Database (hide)'!#REF!</f>
        <v>#REF!</v>
      </c>
      <c r="I14" s="85" t="e">
        <f>'Full Database (hide)'!#REF!</f>
        <v>#REF!</v>
      </c>
      <c r="J14" s="87" t="str">
        <f>'Full Database (hide)'!L9</f>
        <v>For Food Contact Surfaces</v>
      </c>
      <c r="K14" s="88" t="str">
        <f>'Full Database (hide)'!M9</f>
        <v>Not listed</v>
      </c>
      <c r="L14" s="89" t="str">
        <f>'Full Database (hide)'!N9</f>
        <v>73232-1</v>
      </c>
      <c r="M14" s="138" t="str">
        <f>HYPERLINK('Full Database (hide)'!O9,"Label PDF")</f>
        <v>Label PDF</v>
      </c>
      <c r="N14" s="90" t="s">
        <v>243</v>
      </c>
      <c r="O14" s="91" t="s">
        <v>243</v>
      </c>
      <c r="P14" s="92">
        <f>'Full Database (hide)'!T9</f>
        <v>43138</v>
      </c>
      <c r="Q14" s="93" t="str">
        <f>'Full Database (hide)'!V9</f>
        <v xml:space="preserve">None </v>
      </c>
      <c r="R14" s="59"/>
    </row>
    <row r="15" spans="1:18" x14ac:dyDescent="0.35">
      <c r="A15" s="67" t="str">
        <f>'Full Database (hide)'!A10</f>
        <v>Anthium Dioxcide</v>
      </c>
      <c r="B15" s="68"/>
      <c r="C15" s="136"/>
      <c r="D15" s="84" t="e">
        <f>'Full Database (hide)'!#REF!</f>
        <v>#REF!</v>
      </c>
      <c r="E15" s="85" t="e">
        <f>'Full Database (hide)'!#REF!</f>
        <v>#REF!</v>
      </c>
      <c r="F15" s="85" t="e">
        <f>'Full Database (hide)'!#REF!</f>
        <v>#REF!</v>
      </c>
      <c r="G15" s="86" t="e">
        <f>'Full Database (hide)'!#REF!</f>
        <v>#REF!</v>
      </c>
      <c r="H15" s="84" t="e">
        <f>'Full Database (hide)'!#REF!</f>
        <v>#REF!</v>
      </c>
      <c r="I15" s="85" t="e">
        <f>'Full Database (hide)'!#REF!</f>
        <v>#REF!</v>
      </c>
      <c r="J15" s="87" t="str">
        <f>'Full Database (hide)'!L10</f>
        <v>No</v>
      </c>
      <c r="K15" s="88" t="str">
        <f>'Full Database (hide)'!M10</f>
        <v>Not listed</v>
      </c>
      <c r="L15" s="89" t="str">
        <f>'Full Database (hide)'!N10</f>
        <v>9150-2</v>
      </c>
      <c r="M15" s="138" t="str">
        <f>HYPERLINK('Full Database (hide)'!O10,"Label PDF")</f>
        <v>Label PDF</v>
      </c>
      <c r="N15" s="90" t="s">
        <v>243</v>
      </c>
      <c r="O15" s="91" t="s">
        <v>243</v>
      </c>
      <c r="P15" s="92">
        <f>'Full Database (hide)'!T10</f>
        <v>43013</v>
      </c>
      <c r="Q15" s="93" t="str">
        <f>'Full Database (hide)'!V10</f>
        <v>None</v>
      </c>
      <c r="R15" s="59"/>
    </row>
    <row r="16" spans="1:18" ht="87" x14ac:dyDescent="0.35">
      <c r="A16" s="67" t="str">
        <f>'Full Database (hide)'!A11</f>
        <v>Antimicrobial Fruit and Vegetable Treatment</v>
      </c>
      <c r="B16" s="68"/>
      <c r="C16" s="136"/>
      <c r="D16" s="84" t="e">
        <f>'Full Database (hide)'!#REF!</f>
        <v>#REF!</v>
      </c>
      <c r="E16" s="85" t="e">
        <f>'Full Database (hide)'!#REF!</f>
        <v>#REF!</v>
      </c>
      <c r="F16" s="85" t="e">
        <f>'Full Database (hide)'!#REF!</f>
        <v>#REF!</v>
      </c>
      <c r="G16" s="86" t="e">
        <f>'Full Database (hide)'!#REF!</f>
        <v>#REF!</v>
      </c>
      <c r="H16" s="84" t="e">
        <f>'Full Database (hide)'!#REF!</f>
        <v>#REF!</v>
      </c>
      <c r="I16" s="85" t="e">
        <f>'Full Database (hide)'!#REF!</f>
        <v>#REF!</v>
      </c>
      <c r="J16" s="87" t="str">
        <f>'Full Database (hide)'!L11</f>
        <v>For Washing Fruits and Vegetables</v>
      </c>
      <c r="K16" s="88" t="str">
        <f>'Full Database (hide)'!M11</f>
        <v>Not listed</v>
      </c>
      <c r="L16" s="89" t="str">
        <f>'Full Database (hide)'!N11</f>
        <v>1677-234</v>
      </c>
      <c r="M16" s="138" t="str">
        <f>HYPERLINK('Full Database (hide)'!O11,"Label PDF")</f>
        <v>Label PDF</v>
      </c>
      <c r="N16" s="90" t="s">
        <v>243</v>
      </c>
      <c r="O16" s="91" t="s">
        <v>243</v>
      </c>
      <c r="P16" s="92">
        <f>'Full Database (hide)'!T11</f>
        <v>43039</v>
      </c>
      <c r="Q16" s="93" t="str">
        <f>'Full Database (hide)'!V11</f>
        <v>None</v>
      </c>
      <c r="R16" s="59"/>
    </row>
    <row r="17" spans="1:18" x14ac:dyDescent="0.35">
      <c r="A17" s="67" t="str">
        <f>'Full Database (hide)'!A12</f>
        <v>Bacticide</v>
      </c>
      <c r="B17" s="68"/>
      <c r="C17" s="136"/>
      <c r="D17" s="84" t="e">
        <f>'Full Database (hide)'!#REF!</f>
        <v>#REF!</v>
      </c>
      <c r="E17" s="85" t="e">
        <f>'Full Database (hide)'!#REF!</f>
        <v>#REF!</v>
      </c>
      <c r="F17" s="85" t="e">
        <f>'Full Database (hide)'!#REF!</f>
        <v>#REF!</v>
      </c>
      <c r="G17" s="86" t="e">
        <f>'Full Database (hide)'!#REF!</f>
        <v>#REF!</v>
      </c>
      <c r="H17" s="84" t="e">
        <f>'Full Database (hide)'!#REF!</f>
        <v>#REF!</v>
      </c>
      <c r="I17" s="85" t="e">
        <f>'Full Database (hide)'!#REF!</f>
        <v>#REF!</v>
      </c>
      <c r="J17" s="87" t="str">
        <f>'Full Database (hide)'!L12</f>
        <v>No</v>
      </c>
      <c r="K17" s="88" t="str">
        <f>'Full Database (hide)'!M12</f>
        <v>Not listed</v>
      </c>
      <c r="L17" s="89" t="str">
        <f>'Full Database (hide)'!N12</f>
        <v>72315-6</v>
      </c>
      <c r="M17" s="138" t="str">
        <f>HYPERLINK('Full Database (hide)'!O12,"Label PDF")</f>
        <v>Label PDF</v>
      </c>
      <c r="N17" s="90" t="s">
        <v>243</v>
      </c>
      <c r="O17" s="91" t="s">
        <v>243</v>
      </c>
      <c r="P17" s="92">
        <f>'Full Database (hide)'!T12</f>
        <v>42872</v>
      </c>
      <c r="Q17" s="93" t="str">
        <f>'Full Database (hide)'!V12</f>
        <v>None</v>
      </c>
      <c r="R17" s="59"/>
    </row>
    <row r="18" spans="1:18" ht="43.5" x14ac:dyDescent="0.35">
      <c r="A18" s="67" t="str">
        <f>'Full Database (hide)'!A13</f>
        <v>BioSide HS 15%</v>
      </c>
      <c r="B18" s="68"/>
      <c r="C18" s="136"/>
      <c r="D18" s="84" t="e">
        <f>'Full Database (hide)'!#REF!</f>
        <v>#REF!</v>
      </c>
      <c r="E18" s="85" t="e">
        <f>'Full Database (hide)'!#REF!</f>
        <v>#REF!</v>
      </c>
      <c r="F18" s="85" t="e">
        <f>'Full Database (hide)'!#REF!</f>
        <v>#REF!</v>
      </c>
      <c r="G18" s="86" t="e">
        <f>'Full Database (hide)'!#REF!</f>
        <v>#REF!</v>
      </c>
      <c r="H18" s="84" t="e">
        <f>'Full Database (hide)'!#REF!</f>
        <v>#REF!</v>
      </c>
      <c r="I18" s="85" t="e">
        <f>'Full Database (hide)'!#REF!</f>
        <v>#REF!</v>
      </c>
      <c r="J18" s="87" t="str">
        <f>'Full Database (hide)'!L13</f>
        <v>For Food Contact Surfaces</v>
      </c>
      <c r="K18" s="88" t="str">
        <f>'Full Database (hide)'!M13</f>
        <v>See Notes for restrictions</v>
      </c>
      <c r="L18" s="89" t="str">
        <f>'Full Database (hide)'!N13</f>
        <v>63838-2</v>
      </c>
      <c r="M18" s="138" t="str">
        <f>HYPERLINK('Full Database (hide)'!O13,"Label PDF")</f>
        <v>Label PDF</v>
      </c>
      <c r="N18" s="90" t="s">
        <v>243</v>
      </c>
      <c r="O18" s="91" t="s">
        <v>243</v>
      </c>
      <c r="P18" s="92">
        <f>'Full Database (hide)'!T13</f>
        <v>43290</v>
      </c>
      <c r="Q18" s="93" t="str">
        <f>'Full Database (hide)'!V13</f>
        <v>OMRI Restrictions:  
Allowed as a Processing Santizer; 
Allowed with Restrictions for Pest Control</v>
      </c>
      <c r="R18" s="59"/>
    </row>
    <row r="19" spans="1:18" x14ac:dyDescent="0.35">
      <c r="A19" s="67" t="str">
        <f>'Full Database (hide)'!A14</f>
        <v>Bromicide 4000</v>
      </c>
      <c r="B19" s="68"/>
      <c r="C19" s="136"/>
      <c r="D19" s="84" t="e">
        <f>'Full Database (hide)'!#REF!</f>
        <v>#REF!</v>
      </c>
      <c r="E19" s="85" t="e">
        <f>'Full Database (hide)'!#REF!</f>
        <v>#REF!</v>
      </c>
      <c r="F19" s="85" t="e">
        <f>'Full Database (hide)'!#REF!</f>
        <v>#REF!</v>
      </c>
      <c r="G19" s="86" t="e">
        <f>'Full Database (hide)'!#REF!</f>
        <v>#REF!</v>
      </c>
      <c r="H19" s="84" t="e">
        <f>'Full Database (hide)'!#REF!</f>
        <v>#REF!</v>
      </c>
      <c r="I19" s="85" t="e">
        <f>'Full Database (hide)'!#REF!</f>
        <v>#REF!</v>
      </c>
      <c r="J19" s="87" t="str">
        <f>'Full Database (hide)'!L14</f>
        <v>No</v>
      </c>
      <c r="K19" s="88" t="str">
        <f>'Full Database (hide)'!M14</f>
        <v>Not listed</v>
      </c>
      <c r="L19" s="89" t="str">
        <f>'Full Database (hide)'!N14</f>
        <v>83451-17</v>
      </c>
      <c r="M19" s="138" t="str">
        <f>HYPERLINK('Full Database (hide)'!O14,"Label PDF")</f>
        <v>Label PDF</v>
      </c>
      <c r="N19" s="90" t="s">
        <v>243</v>
      </c>
      <c r="O19" s="91" t="s">
        <v>243</v>
      </c>
      <c r="P19" s="92">
        <f>'Full Database (hide)'!T14</f>
        <v>42369</v>
      </c>
      <c r="Q19" s="93" t="str">
        <f>'Full Database (hide)'!V14</f>
        <v>None</v>
      </c>
      <c r="R19" s="59"/>
    </row>
    <row r="20" spans="1:18" x14ac:dyDescent="0.35">
      <c r="A20" s="67" t="str">
        <f>'Full Database (hide)'!A15</f>
        <v>Bromide Plus</v>
      </c>
      <c r="B20" s="68"/>
      <c r="C20" s="136"/>
      <c r="D20" s="84" t="e">
        <f>'Full Database (hide)'!#REF!</f>
        <v>#REF!</v>
      </c>
      <c r="E20" s="85" t="e">
        <f>'Full Database (hide)'!#REF!</f>
        <v>#REF!</v>
      </c>
      <c r="F20" s="85" t="e">
        <f>'Full Database (hide)'!#REF!</f>
        <v>#REF!</v>
      </c>
      <c r="G20" s="86" t="e">
        <f>'Full Database (hide)'!#REF!</f>
        <v>#REF!</v>
      </c>
      <c r="H20" s="84" t="e">
        <f>'Full Database (hide)'!#REF!</f>
        <v>#REF!</v>
      </c>
      <c r="I20" s="85" t="e">
        <f>'Full Database (hide)'!#REF!</f>
        <v>#REF!</v>
      </c>
      <c r="J20" s="87" t="str">
        <f>'Full Database (hide)'!L15</f>
        <v>No</v>
      </c>
      <c r="K20" s="88" t="str">
        <f>'Full Database (hide)'!M15</f>
        <v>Not listed</v>
      </c>
      <c r="L20" s="89" t="str">
        <f>'Full Database (hide)'!N15</f>
        <v>8622-49</v>
      </c>
      <c r="M20" s="138" t="str">
        <f>HYPERLINK('Full Database (hide)'!O15,"Label PDF")</f>
        <v>Label PDF</v>
      </c>
      <c r="N20" s="90" t="s">
        <v>243</v>
      </c>
      <c r="O20" s="91" t="s">
        <v>243</v>
      </c>
      <c r="P20" s="92">
        <f>'Full Database (hide)'!T15</f>
        <v>41493</v>
      </c>
      <c r="Q20" s="93" t="str">
        <f>'Full Database (hide)'!V15</f>
        <v>None</v>
      </c>
      <c r="R20" s="59"/>
    </row>
    <row r="21" spans="1:18" x14ac:dyDescent="0.35">
      <c r="A21" s="67" t="str">
        <f>'Full Database (hide)'!A16</f>
        <v>Busan 6040</v>
      </c>
      <c r="B21" s="68"/>
      <c r="C21" s="136"/>
      <c r="D21" s="84" t="e">
        <f>'Full Database (hide)'!#REF!</f>
        <v>#REF!</v>
      </c>
      <c r="E21" s="85" t="e">
        <f>'Full Database (hide)'!#REF!</f>
        <v>#REF!</v>
      </c>
      <c r="F21" s="85" t="e">
        <f>'Full Database (hide)'!#REF!</f>
        <v>#REF!</v>
      </c>
      <c r="G21" s="86" t="e">
        <f>'Full Database (hide)'!#REF!</f>
        <v>#REF!</v>
      </c>
      <c r="H21" s="84" t="e">
        <f>'Full Database (hide)'!#REF!</f>
        <v>#REF!</v>
      </c>
      <c r="I21" s="85" t="e">
        <f>'Full Database (hide)'!#REF!</f>
        <v>#REF!</v>
      </c>
      <c r="J21" s="87" t="str">
        <f>'Full Database (hide)'!L16</f>
        <v>No</v>
      </c>
      <c r="K21" s="88" t="str">
        <f>'Full Database (hide)'!M16</f>
        <v>Not listed</v>
      </c>
      <c r="L21" s="89" t="str">
        <f>'Full Database (hide)'!N16</f>
        <v>1448-345</v>
      </c>
      <c r="M21" s="138" t="str">
        <f>HYPERLINK('Full Database (hide)'!O16,"Label PDF")</f>
        <v>Label PDF</v>
      </c>
      <c r="N21" s="90" t="s">
        <v>243</v>
      </c>
      <c r="O21" s="91" t="s">
        <v>243</v>
      </c>
      <c r="P21" s="92">
        <f>'Full Database (hide)'!T16</f>
        <v>41248</v>
      </c>
      <c r="Q21" s="93" t="str">
        <f>'Full Database (hide)'!V16</f>
        <v>None</v>
      </c>
      <c r="R21" s="59"/>
    </row>
    <row r="22" spans="1:18" x14ac:dyDescent="0.35">
      <c r="A22" s="67" t="str">
        <f>'Full Database (hide)'!A17</f>
        <v>Carnebon 200</v>
      </c>
      <c r="B22" s="68"/>
      <c r="C22" s="136"/>
      <c r="D22" s="84" t="e">
        <f>'Full Database (hide)'!#REF!</f>
        <v>#REF!</v>
      </c>
      <c r="E22" s="85" t="e">
        <f>'Full Database (hide)'!#REF!</f>
        <v>#REF!</v>
      </c>
      <c r="F22" s="85" t="e">
        <f>'Full Database (hide)'!#REF!</f>
        <v>#REF!</v>
      </c>
      <c r="G22" s="86" t="e">
        <f>'Full Database (hide)'!#REF!</f>
        <v>#REF!</v>
      </c>
      <c r="H22" s="84" t="e">
        <f>'Full Database (hide)'!#REF!</f>
        <v>#REF!</v>
      </c>
      <c r="I22" s="85" t="e">
        <f>'Full Database (hide)'!#REF!</f>
        <v>#REF!</v>
      </c>
      <c r="J22" s="87" t="str">
        <f>'Full Database (hide)'!L17</f>
        <v>No</v>
      </c>
      <c r="K22" s="88" t="str">
        <f>'Full Database (hide)'!M17</f>
        <v>Not listed</v>
      </c>
      <c r="L22" s="89" t="str">
        <f>'Full Database (hide)'!N17</f>
        <v>9150-3</v>
      </c>
      <c r="M22" s="138" t="str">
        <f>HYPERLINK('Full Database (hide)'!O17,"Label PDF")</f>
        <v>Label PDF</v>
      </c>
      <c r="N22" s="90" t="s">
        <v>243</v>
      </c>
      <c r="O22" s="91" t="s">
        <v>243</v>
      </c>
      <c r="P22" s="92">
        <f>'Full Database (hide)'!T17</f>
        <v>43139</v>
      </c>
      <c r="Q22" s="93" t="str">
        <f>'Full Database (hide)'!V17</f>
        <v>None</v>
      </c>
      <c r="R22" s="59"/>
    </row>
    <row r="23" spans="1:18" ht="43.5" x14ac:dyDescent="0.35">
      <c r="A23" s="67" t="str">
        <f>'Full Database (hide)'!A18</f>
        <v>CLB</v>
      </c>
      <c r="B23" s="68"/>
      <c r="C23" s="136"/>
      <c r="D23" s="84" t="e">
        <f>'Full Database (hide)'!#REF!</f>
        <v>#REF!</v>
      </c>
      <c r="E23" s="85" t="e">
        <f>'Full Database (hide)'!#REF!</f>
        <v>#REF!</v>
      </c>
      <c r="F23" s="85" t="e">
        <f>'Full Database (hide)'!#REF!</f>
        <v>#REF!</v>
      </c>
      <c r="G23" s="86" t="e">
        <f>'Full Database (hide)'!#REF!</f>
        <v>#REF!</v>
      </c>
      <c r="H23" s="84" t="e">
        <f>'Full Database (hide)'!#REF!</f>
        <v>#REF!</v>
      </c>
      <c r="I23" s="85" t="e">
        <f>'Full Database (hide)'!#REF!</f>
        <v>#REF!</v>
      </c>
      <c r="J23" s="87" t="str">
        <f>'Full Database (hide)'!L18</f>
        <v>For Food Contact Surfaces</v>
      </c>
      <c r="K23" s="88" t="str">
        <f>'Full Database (hide)'!M18</f>
        <v>Not listed</v>
      </c>
      <c r="L23" s="89" t="str">
        <f>'Full Database (hide)'!N18</f>
        <v>5813-111</v>
      </c>
      <c r="M23" s="138" t="str">
        <f>HYPERLINK('Full Database (hide)'!O18,"Label PDF")</f>
        <v>Label PDF</v>
      </c>
      <c r="N23" s="90" t="s">
        <v>243</v>
      </c>
      <c r="O23" s="91" t="s">
        <v>243</v>
      </c>
      <c r="P23" s="92">
        <f>'Full Database (hide)'!T18</f>
        <v>43245</v>
      </c>
      <c r="Q23" s="93" t="str">
        <f>'Full Database (hide)'!V18</f>
        <v>None</v>
      </c>
      <c r="R23" s="59"/>
    </row>
    <row r="24" spans="1:18" ht="43.5" x14ac:dyDescent="0.35">
      <c r="A24" s="67" t="str">
        <f>'Full Database (hide)'!A19</f>
        <v>CLB I</v>
      </c>
      <c r="B24" s="68"/>
      <c r="C24" s="136"/>
      <c r="D24" s="84" t="e">
        <f>'Full Database (hide)'!#REF!</f>
        <v>#REF!</v>
      </c>
      <c r="E24" s="85" t="e">
        <f>'Full Database (hide)'!#REF!</f>
        <v>#REF!</v>
      </c>
      <c r="F24" s="85" t="e">
        <f>'Full Database (hide)'!#REF!</f>
        <v>#REF!</v>
      </c>
      <c r="G24" s="86" t="e">
        <f>'Full Database (hide)'!#REF!</f>
        <v>#REF!</v>
      </c>
      <c r="H24" s="84" t="e">
        <f>'Full Database (hide)'!#REF!</f>
        <v>#REF!</v>
      </c>
      <c r="I24" s="85" t="e">
        <f>'Full Database (hide)'!#REF!</f>
        <v>#REF!</v>
      </c>
      <c r="J24" s="87" t="str">
        <f>'Full Database (hide)'!L19</f>
        <v>For Food Contact Surfaces</v>
      </c>
      <c r="K24" s="88" t="str">
        <f>'Full Database (hide)'!M19</f>
        <v>Not listed</v>
      </c>
      <c r="L24" s="89" t="str">
        <f>'Full Database (hide)'!N19</f>
        <v>5813-114</v>
      </c>
      <c r="M24" s="138" t="str">
        <f>HYPERLINK('Full Database (hide)'!O19,"Label PDF")</f>
        <v>Label PDF</v>
      </c>
      <c r="N24" s="90" t="s">
        <v>243</v>
      </c>
      <c r="O24" s="91" t="s">
        <v>243</v>
      </c>
      <c r="P24" s="92">
        <f>'Full Database (hide)'!T19</f>
        <v>43245</v>
      </c>
      <c r="Q24" s="93" t="str">
        <f>'Full Database (hide)'!V19</f>
        <v>None</v>
      </c>
      <c r="R24" s="59"/>
    </row>
    <row r="25" spans="1:18" ht="29" x14ac:dyDescent="0.35">
      <c r="A25" s="67" t="str">
        <f>'Full Database (hide)'!A20</f>
        <v>Di-Oxy Solv</v>
      </c>
      <c r="B25" s="68"/>
      <c r="C25" s="136"/>
      <c r="D25" s="84" t="e">
        <f>'Full Database (hide)'!#REF!</f>
        <v>#REF!</v>
      </c>
      <c r="E25" s="85" t="e">
        <f>'Full Database (hide)'!#REF!</f>
        <v>#REF!</v>
      </c>
      <c r="F25" s="85" t="e">
        <f>'Full Database (hide)'!#REF!</f>
        <v>#REF!</v>
      </c>
      <c r="G25" s="86" t="e">
        <f>'Full Database (hide)'!#REF!</f>
        <v>#REF!</v>
      </c>
      <c r="H25" s="84" t="e">
        <f>'Full Database (hide)'!#REF!</f>
        <v>#REF!</v>
      </c>
      <c r="I25" s="85" t="e">
        <f>'Full Database (hide)'!#REF!</f>
        <v>#REF!</v>
      </c>
      <c r="J25" s="87" t="str">
        <f>'Full Database (hide)'!L20</f>
        <v>No</v>
      </c>
      <c r="K25" s="88" t="str">
        <f>'Full Database (hide)'!M20</f>
        <v>Allowed with restrictions</v>
      </c>
      <c r="L25" s="89" t="str">
        <f>'Full Database (hide)'!N20</f>
        <v>72160-2</v>
      </c>
      <c r="M25" s="138" t="str">
        <f>HYPERLINK('Full Database (hide)'!O20,"Label PDF")</f>
        <v>Label PDF</v>
      </c>
      <c r="N25" s="90" t="s">
        <v>243</v>
      </c>
      <c r="O25" s="91" t="s">
        <v>243</v>
      </c>
      <c r="P25" s="92">
        <f>'Full Database (hide)'!T20</f>
        <v>39406</v>
      </c>
      <c r="Q25" s="93" t="str">
        <f>'Full Database (hide)'!V20</f>
        <v>None</v>
      </c>
      <c r="R25" s="59"/>
    </row>
    <row r="26" spans="1:18" x14ac:dyDescent="0.35">
      <c r="A26" s="67" t="str">
        <f>'Full Database (hide)'!A21</f>
        <v>Dixichlor Lite</v>
      </c>
      <c r="B26" s="68"/>
      <c r="C26" s="136"/>
      <c r="D26" s="84" t="e">
        <f>'Full Database (hide)'!#REF!</f>
        <v>#REF!</v>
      </c>
      <c r="E26" s="85" t="e">
        <f>'Full Database (hide)'!#REF!</f>
        <v>#REF!</v>
      </c>
      <c r="F26" s="85" t="e">
        <f>'Full Database (hide)'!#REF!</f>
        <v>#REF!</v>
      </c>
      <c r="G26" s="86" t="e">
        <f>'Full Database (hide)'!#REF!</f>
        <v>#REF!</v>
      </c>
      <c r="H26" s="84" t="e">
        <f>'Full Database (hide)'!#REF!</f>
        <v>#REF!</v>
      </c>
      <c r="I26" s="85" t="e">
        <f>'Full Database (hide)'!#REF!</f>
        <v>#REF!</v>
      </c>
      <c r="J26" s="87" t="str">
        <f>'Full Database (hide)'!L21</f>
        <v>No</v>
      </c>
      <c r="K26" s="88" t="str">
        <f>'Full Database (hide)'!M21</f>
        <v>Not listed</v>
      </c>
      <c r="L26" s="89" t="str">
        <f>'Full Database (hide)'!N21</f>
        <v>813-14</v>
      </c>
      <c r="M26" s="138" t="str">
        <f>HYPERLINK('Full Database (hide)'!O21,"Label PDF")</f>
        <v>Label PDF</v>
      </c>
      <c r="N26" s="90" t="s">
        <v>243</v>
      </c>
      <c r="O26" s="91" t="s">
        <v>243</v>
      </c>
      <c r="P26" s="92">
        <f>'Full Database (hide)'!T21</f>
        <v>41331</v>
      </c>
      <c r="Q26" s="93" t="str">
        <f>'Full Database (hide)'!V21</f>
        <v>None</v>
      </c>
      <c r="R26" s="59"/>
    </row>
    <row r="27" spans="1:18" x14ac:dyDescent="0.35">
      <c r="A27" s="67" t="str">
        <f>'Full Database (hide)'!A22</f>
        <v>ECR Calcium Hypochlorite AST (Aquafit)</v>
      </c>
      <c r="B27" s="68"/>
      <c r="C27" s="136"/>
      <c r="D27" s="84" t="e">
        <f>'Full Database (hide)'!#REF!</f>
        <v>#REF!</v>
      </c>
      <c r="E27" s="85" t="e">
        <f>'Full Database (hide)'!#REF!</f>
        <v>#REF!</v>
      </c>
      <c r="F27" s="85" t="e">
        <f>'Full Database (hide)'!#REF!</f>
        <v>#REF!</v>
      </c>
      <c r="G27" s="86" t="e">
        <f>'Full Database (hide)'!#REF!</f>
        <v>#REF!</v>
      </c>
      <c r="H27" s="84" t="e">
        <f>'Full Database (hide)'!#REF!</f>
        <v>#REF!</v>
      </c>
      <c r="I27" s="85" t="e">
        <f>'Full Database (hide)'!#REF!</f>
        <v>#REF!</v>
      </c>
      <c r="J27" s="87" t="str">
        <f>'Full Database (hide)'!L22</f>
        <v>No</v>
      </c>
      <c r="K27" s="88" t="str">
        <f>'Full Database (hide)'!M22</f>
        <v>Not listed</v>
      </c>
      <c r="L27" s="89" t="str">
        <f>'Full Database (hide)'!N22</f>
        <v xml:space="preserve"> 86460-4</v>
      </c>
      <c r="M27" s="138" t="str">
        <f>HYPERLINK('Full Database (hide)'!O22,"Label PDF")</f>
        <v>Label PDF</v>
      </c>
      <c r="N27" s="90" t="s">
        <v>243</v>
      </c>
      <c r="O27" s="91" t="s">
        <v>243</v>
      </c>
      <c r="P27" s="92">
        <f>'Full Database (hide)'!T22</f>
        <v>40619</v>
      </c>
      <c r="Q27" s="93" t="str">
        <f>'Full Database (hide)'!V22</f>
        <v>None</v>
      </c>
      <c r="R27" s="59"/>
    </row>
    <row r="28" spans="1:18" x14ac:dyDescent="0.35">
      <c r="A28" s="67" t="str">
        <f>'Full Database (hide)'!A23</f>
        <v xml:space="preserve">ECR Calcium Hypochlorite granules </v>
      </c>
      <c r="B28" s="68"/>
      <c r="C28" s="136"/>
      <c r="D28" s="84" t="e">
        <f>'Full Database (hide)'!#REF!</f>
        <v>#REF!</v>
      </c>
      <c r="E28" s="85" t="e">
        <f>'Full Database (hide)'!#REF!</f>
        <v>#REF!</v>
      </c>
      <c r="F28" s="85" t="e">
        <f>'Full Database (hide)'!#REF!</f>
        <v>#REF!</v>
      </c>
      <c r="G28" s="86" t="e">
        <f>'Full Database (hide)'!#REF!</f>
        <v>#REF!</v>
      </c>
      <c r="H28" s="84" t="e">
        <f>'Full Database (hide)'!#REF!</f>
        <v>#REF!</v>
      </c>
      <c r="I28" s="85" t="e">
        <f>'Full Database (hide)'!#REF!</f>
        <v>#REF!</v>
      </c>
      <c r="J28" s="87" t="str">
        <f>'Full Database (hide)'!L23</f>
        <v>No</v>
      </c>
      <c r="K28" s="88" t="str">
        <f>'Full Database (hide)'!M23</f>
        <v>Not listed</v>
      </c>
      <c r="L28" s="89" t="str">
        <f>'Full Database (hide)'!N23</f>
        <v>86460-1</v>
      </c>
      <c r="M28" s="138" t="str">
        <f>HYPERLINK('Full Database (hide)'!O23,"Label PDF")</f>
        <v>Label PDF</v>
      </c>
      <c r="N28" s="90" t="s">
        <v>243</v>
      </c>
      <c r="O28" s="91" t="s">
        <v>243</v>
      </c>
      <c r="P28" s="92">
        <f>'Full Database (hide)'!T23</f>
        <v>40619</v>
      </c>
      <c r="Q28" s="93" t="str">
        <f>'Full Database (hide)'!V23</f>
        <v>None</v>
      </c>
      <c r="R28" s="59"/>
    </row>
    <row r="29" spans="1:18" x14ac:dyDescent="0.35">
      <c r="A29" s="67" t="str">
        <f>'Full Database (hide)'!A24</f>
        <v>ECR Calcium Hypochlorite T</v>
      </c>
      <c r="B29" s="68"/>
      <c r="C29" s="136"/>
      <c r="D29" s="84" t="e">
        <f>'Full Database (hide)'!#REF!</f>
        <v>#REF!</v>
      </c>
      <c r="E29" s="85" t="e">
        <f>'Full Database (hide)'!#REF!</f>
        <v>#REF!</v>
      </c>
      <c r="F29" s="85" t="e">
        <f>'Full Database (hide)'!#REF!</f>
        <v>#REF!</v>
      </c>
      <c r="G29" s="86" t="e">
        <f>'Full Database (hide)'!#REF!</f>
        <v>#REF!</v>
      </c>
      <c r="H29" s="84" t="e">
        <f>'Full Database (hide)'!#REF!</f>
        <v>#REF!</v>
      </c>
      <c r="I29" s="85" t="e">
        <f>'Full Database (hide)'!#REF!</f>
        <v>#REF!</v>
      </c>
      <c r="J29" s="87" t="str">
        <f>'Full Database (hide)'!L24</f>
        <v>No</v>
      </c>
      <c r="K29" s="88" t="str">
        <f>'Full Database (hide)'!M24</f>
        <v>Not listed</v>
      </c>
      <c r="L29" s="89" t="str">
        <f>'Full Database (hide)'!N24</f>
        <v>86460-3</v>
      </c>
      <c r="M29" s="138" t="str">
        <f>HYPERLINK('Full Database (hide)'!O24,"Label PDF")</f>
        <v>Label PDF</v>
      </c>
      <c r="N29" s="90" t="s">
        <v>243</v>
      </c>
      <c r="O29" s="91" t="s">
        <v>243</v>
      </c>
      <c r="P29" s="92">
        <f>'Full Database (hide)'!T24</f>
        <v>40619</v>
      </c>
      <c r="Q29" s="93" t="str">
        <f>'Full Database (hide)'!V24</f>
        <v>None</v>
      </c>
      <c r="R29" s="59"/>
    </row>
    <row r="30" spans="1:18" x14ac:dyDescent="0.35">
      <c r="A30" s="67" t="str">
        <f>'Full Database (hide)'!A25</f>
        <v>Freshgard 72</v>
      </c>
      <c r="B30" s="68"/>
      <c r="C30" s="136"/>
      <c r="D30" s="84" t="e">
        <f>'Full Database (hide)'!#REF!</f>
        <v>#REF!</v>
      </c>
      <c r="E30" s="85" t="e">
        <f>'Full Database (hide)'!#REF!</f>
        <v>#REF!</v>
      </c>
      <c r="F30" s="85" t="e">
        <f>'Full Database (hide)'!#REF!</f>
        <v>#REF!</v>
      </c>
      <c r="G30" s="86" t="e">
        <f>'Full Database (hide)'!#REF!</f>
        <v>#REF!</v>
      </c>
      <c r="H30" s="84" t="e">
        <f>'Full Database (hide)'!#REF!</f>
        <v>#REF!</v>
      </c>
      <c r="I30" s="85" t="e">
        <f>'Full Database (hide)'!#REF!</f>
        <v>#REF!</v>
      </c>
      <c r="J30" s="87" t="str">
        <f>'Full Database (hide)'!L25</f>
        <v>No</v>
      </c>
      <c r="K30" s="88" t="str">
        <f>'Full Database (hide)'!M25</f>
        <v>Not listed</v>
      </c>
      <c r="L30" s="89" t="str">
        <f>'Full Database (hide)'!N25</f>
        <v>8764-54</v>
      </c>
      <c r="M30" s="138" t="str">
        <f>HYPERLINK('Full Database (hide)'!O25,"Label PDF")</f>
        <v>Label PDF</v>
      </c>
      <c r="N30" s="90" t="s">
        <v>243</v>
      </c>
      <c r="O30" s="91" t="s">
        <v>243</v>
      </c>
      <c r="P30" s="92">
        <f>'Full Database (hide)'!T25</f>
        <v>41344</v>
      </c>
      <c r="Q30" s="93" t="str">
        <f>'Full Database (hide)'!V25</f>
        <v>None</v>
      </c>
      <c r="R30" s="59"/>
    </row>
    <row r="31" spans="1:18" ht="29" x14ac:dyDescent="0.35">
      <c r="A31" s="67" t="str">
        <f>'Full Database (hide)'!A26</f>
        <v xml:space="preserve">HTH Dry Chlorinator Tablets for Swimming Pools </v>
      </c>
      <c r="B31" s="68"/>
      <c r="C31" s="136"/>
      <c r="D31" s="84" t="e">
        <f>'Full Database (hide)'!#REF!</f>
        <v>#REF!</v>
      </c>
      <c r="E31" s="85" t="e">
        <f>'Full Database (hide)'!#REF!</f>
        <v>#REF!</v>
      </c>
      <c r="F31" s="85" t="e">
        <f>'Full Database (hide)'!#REF!</f>
        <v>#REF!</v>
      </c>
      <c r="G31" s="86" t="e">
        <f>'Full Database (hide)'!#REF!</f>
        <v>#REF!</v>
      </c>
      <c r="H31" s="84" t="e">
        <f>'Full Database (hide)'!#REF!</f>
        <v>#REF!</v>
      </c>
      <c r="I31" s="85" t="e">
        <f>'Full Database (hide)'!#REF!</f>
        <v>#REF!</v>
      </c>
      <c r="J31" s="87" t="str">
        <f>'Full Database (hide)'!L26</f>
        <v>No</v>
      </c>
      <c r="K31" s="88" t="str">
        <f>'Full Database (hide)'!M26</f>
        <v>Not listed</v>
      </c>
      <c r="L31" s="89" t="str">
        <f>'Full Database (hide)'!N26</f>
        <v>1258-969</v>
      </c>
      <c r="M31" s="138" t="str">
        <f>HYPERLINK('Full Database (hide)'!O26,"Label PDF")</f>
        <v>Label PDF</v>
      </c>
      <c r="N31" s="90" t="s">
        <v>243</v>
      </c>
      <c r="O31" s="91" t="s">
        <v>243</v>
      </c>
      <c r="P31" s="92">
        <f>'Full Database (hide)'!T26</f>
        <v>41340</v>
      </c>
      <c r="Q31" s="93" t="str">
        <f>'Full Database (hide)'!V26</f>
        <v>None</v>
      </c>
      <c r="R31" s="59"/>
    </row>
    <row r="32" spans="1:18" x14ac:dyDescent="0.35">
      <c r="A32" s="67" t="str">
        <f>'Full Database (hide)'!A27</f>
        <v>Hypo 150</v>
      </c>
      <c r="B32" s="68"/>
      <c r="C32" s="136"/>
      <c r="D32" s="84" t="e">
        <f>'Full Database (hide)'!#REF!</f>
        <v>#REF!</v>
      </c>
      <c r="E32" s="85" t="e">
        <f>'Full Database (hide)'!#REF!</f>
        <v>#REF!</v>
      </c>
      <c r="F32" s="85" t="e">
        <f>'Full Database (hide)'!#REF!</f>
        <v>#REF!</v>
      </c>
      <c r="G32" s="86" t="e">
        <f>'Full Database (hide)'!#REF!</f>
        <v>#REF!</v>
      </c>
      <c r="H32" s="84" t="e">
        <f>'Full Database (hide)'!#REF!</f>
        <v>#REF!</v>
      </c>
      <c r="I32" s="85" t="e">
        <f>'Full Database (hide)'!#REF!</f>
        <v>#REF!</v>
      </c>
      <c r="J32" s="87" t="str">
        <f>'Full Database (hide)'!L27</f>
        <v>No</v>
      </c>
      <c r="K32" s="88" t="str">
        <f>'Full Database (hide)'!M27</f>
        <v>Not listed</v>
      </c>
      <c r="L32" s="89" t="str">
        <f>'Full Database (hide)'!N27</f>
        <v>67649-20001</v>
      </c>
      <c r="M32" s="138" t="str">
        <f>HYPERLINK('Full Database (hide)'!O27,"Label PDF")</f>
        <v>Label PDF</v>
      </c>
      <c r="N32" s="90" t="s">
        <v>243</v>
      </c>
      <c r="O32" s="91" t="s">
        <v>243</v>
      </c>
      <c r="P32" s="92">
        <f>'Full Database (hide)'!T27</f>
        <v>42566</v>
      </c>
      <c r="Q32" s="93" t="str">
        <f>'Full Database (hide)'!V27</f>
        <v>None</v>
      </c>
      <c r="R32" s="59"/>
    </row>
    <row r="33" spans="1:18" ht="29" x14ac:dyDescent="0.35">
      <c r="A33" s="67" t="str">
        <f>'Full Database (hide)'!A28</f>
        <v>Induclor Calcium Hypochlorite Granules</v>
      </c>
      <c r="B33" s="68"/>
      <c r="C33" s="136"/>
      <c r="D33" s="84" t="e">
        <f>'Full Database (hide)'!#REF!</f>
        <v>#REF!</v>
      </c>
      <c r="E33" s="85" t="e">
        <f>'Full Database (hide)'!#REF!</f>
        <v>#REF!</v>
      </c>
      <c r="F33" s="85" t="e">
        <f>'Full Database (hide)'!#REF!</f>
        <v>#REF!</v>
      </c>
      <c r="G33" s="86" t="e">
        <f>'Full Database (hide)'!#REF!</f>
        <v>#REF!</v>
      </c>
      <c r="H33" s="84" t="e">
        <f>'Full Database (hide)'!#REF!</f>
        <v>#REF!</v>
      </c>
      <c r="I33" s="85" t="e">
        <f>'Full Database (hide)'!#REF!</f>
        <v>#REF!</v>
      </c>
      <c r="J33" s="87" t="str">
        <f>'Full Database (hide)'!L28</f>
        <v>No</v>
      </c>
      <c r="K33" s="88" t="str">
        <f>'Full Database (hide)'!M28</f>
        <v>Allowed with restrictions</v>
      </c>
      <c r="L33" s="89" t="str">
        <f>'Full Database (hide)'!N28</f>
        <v>748-239</v>
      </c>
      <c r="M33" s="138" t="str">
        <f>HYPERLINK('Full Database (hide)'!O28,"Label PDF")</f>
        <v>Label PDF</v>
      </c>
      <c r="N33" s="90" t="s">
        <v>243</v>
      </c>
      <c r="O33" s="91" t="s">
        <v>243</v>
      </c>
      <c r="P33" s="92">
        <f>'Full Database (hide)'!T28</f>
        <v>41894</v>
      </c>
      <c r="Q33" s="93" t="str">
        <f>'Full Database (hide)'!V28</f>
        <v>None</v>
      </c>
      <c r="R33" s="59"/>
    </row>
    <row r="34" spans="1:18" x14ac:dyDescent="0.35">
      <c r="A34" s="67" t="str">
        <f>'Full Database (hide)'!A29</f>
        <v>Liquichlor 12.5% Solution</v>
      </c>
      <c r="B34" s="68"/>
      <c r="C34" s="136"/>
      <c r="D34" s="84" t="e">
        <f>'Full Database (hide)'!#REF!</f>
        <v>#REF!</v>
      </c>
      <c r="E34" s="85" t="e">
        <f>'Full Database (hide)'!#REF!</f>
        <v>#REF!</v>
      </c>
      <c r="F34" s="85" t="e">
        <f>'Full Database (hide)'!#REF!</f>
        <v>#REF!</v>
      </c>
      <c r="G34" s="86" t="e">
        <f>'Full Database (hide)'!#REF!</f>
        <v>#REF!</v>
      </c>
      <c r="H34" s="84" t="e">
        <f>'Full Database (hide)'!#REF!</f>
        <v>#REF!</v>
      </c>
      <c r="I34" s="85" t="e">
        <f>'Full Database (hide)'!#REF!</f>
        <v>#REF!</v>
      </c>
      <c r="J34" s="87" t="str">
        <f>'Full Database (hide)'!L29</f>
        <v>No</v>
      </c>
      <c r="K34" s="88" t="str">
        <f>'Full Database (hide)'!M29</f>
        <v>Not listed</v>
      </c>
      <c r="L34" s="89" t="str">
        <f>'Full Database (hide)'!N29</f>
        <v>550-198</v>
      </c>
      <c r="M34" s="138" t="str">
        <f>HYPERLINK('Full Database (hide)'!O29,"Label PDF")</f>
        <v>Label PDF</v>
      </c>
      <c r="N34" s="90" t="s">
        <v>243</v>
      </c>
      <c r="O34" s="91" t="s">
        <v>243</v>
      </c>
      <c r="P34" s="92">
        <f>'Full Database (hide)'!T29</f>
        <v>40777</v>
      </c>
      <c r="Q34" s="93" t="str">
        <f>'Full Database (hide)'!V29</f>
        <v>None</v>
      </c>
      <c r="R34" s="59"/>
    </row>
    <row r="35" spans="1:18" ht="43.5" x14ac:dyDescent="0.35">
      <c r="A35" s="67" t="str">
        <f>'Full Database (hide)'!A30</f>
        <v>Lonza Formulation S-21F</v>
      </c>
      <c r="B35" s="68"/>
      <c r="C35" s="136"/>
      <c r="D35" s="84" t="e">
        <f>'Full Database (hide)'!#REF!</f>
        <v>#REF!</v>
      </c>
      <c r="E35" s="85" t="e">
        <f>'Full Database (hide)'!#REF!</f>
        <v>#REF!</v>
      </c>
      <c r="F35" s="85" t="e">
        <f>'Full Database (hide)'!#REF!</f>
        <v>#REF!</v>
      </c>
      <c r="G35" s="86" t="e">
        <f>'Full Database (hide)'!#REF!</f>
        <v>#REF!</v>
      </c>
      <c r="H35" s="84" t="e">
        <f>'Full Database (hide)'!#REF!</f>
        <v>#REF!</v>
      </c>
      <c r="I35" s="85" t="e">
        <f>'Full Database (hide)'!#REF!</f>
        <v>#REF!</v>
      </c>
      <c r="J35" s="87" t="str">
        <f>'Full Database (hide)'!L30</f>
        <v>For Food Contact Surfaces</v>
      </c>
      <c r="K35" s="88" t="str">
        <f>'Full Database (hide)'!M30</f>
        <v>Not listed</v>
      </c>
      <c r="L35" s="89" t="str">
        <f>'Full Database (hide)'!N30</f>
        <v>6838-140</v>
      </c>
      <c r="M35" s="138" t="str">
        <f>HYPERLINK('Full Database (hide)'!O30,"Label PDF")</f>
        <v>Label PDF</v>
      </c>
      <c r="N35" s="90" t="s">
        <v>243</v>
      </c>
      <c r="O35" s="91" t="s">
        <v>243</v>
      </c>
      <c r="P35" s="92">
        <f>'Full Database (hide)'!T30</f>
        <v>43172</v>
      </c>
      <c r="Q35" s="93" t="str">
        <f>'Full Database (hide)'!V30</f>
        <v>None</v>
      </c>
      <c r="R35" s="59"/>
    </row>
    <row r="36" spans="1:18" ht="43.5" x14ac:dyDescent="0.35">
      <c r="A36" s="67" t="str">
        <f>'Full Database (hide)'!A31</f>
        <v>Maguard 5626</v>
      </c>
      <c r="B36" s="68"/>
      <c r="C36" s="136"/>
      <c r="D36" s="84" t="e">
        <f>'Full Database (hide)'!#REF!</f>
        <v>#REF!</v>
      </c>
      <c r="E36" s="85" t="e">
        <f>'Full Database (hide)'!#REF!</f>
        <v>#REF!</v>
      </c>
      <c r="F36" s="85" t="e">
        <f>'Full Database (hide)'!#REF!</f>
        <v>#REF!</v>
      </c>
      <c r="G36" s="86" t="e">
        <f>'Full Database (hide)'!#REF!</f>
        <v>#REF!</v>
      </c>
      <c r="H36" s="84" t="e">
        <f>'Full Database (hide)'!#REF!</f>
        <v>#REF!</v>
      </c>
      <c r="I36" s="85" t="e">
        <f>'Full Database (hide)'!#REF!</f>
        <v>#REF!</v>
      </c>
      <c r="J36" s="87" t="str">
        <f>'Full Database (hide)'!L31</f>
        <v>For Food Contact Surfaces</v>
      </c>
      <c r="K36" s="88" t="str">
        <f>'Full Database (hide)'!M31</f>
        <v>Allowed with restrictions</v>
      </c>
      <c r="L36" s="89" t="str">
        <f>'Full Database (hide)'!N31</f>
        <v>10324-214</v>
      </c>
      <c r="M36" s="138" t="str">
        <f>HYPERLINK('Full Database (hide)'!O31,"Label PDF")</f>
        <v>Label PDF</v>
      </c>
      <c r="N36" s="90" t="s">
        <v>243</v>
      </c>
      <c r="O36" s="91" t="s">
        <v>243</v>
      </c>
      <c r="P36" s="92">
        <f>'Full Database (hide)'!T31</f>
        <v>43026</v>
      </c>
      <c r="Q36" s="93" t="str">
        <f>'Full Database (hide)'!V31</f>
        <v>None</v>
      </c>
      <c r="R36" s="59"/>
    </row>
    <row r="37" spans="1:18" x14ac:dyDescent="0.35">
      <c r="A37" s="67" t="str">
        <f>'Full Database (hide)'!A32</f>
        <v>Olin Chlorine</v>
      </c>
      <c r="B37" s="68"/>
      <c r="C37" s="136"/>
      <c r="D37" s="84" t="e">
        <f>'Full Database (hide)'!#REF!</f>
        <v>#REF!</v>
      </c>
      <c r="E37" s="85" t="e">
        <f>'Full Database (hide)'!#REF!</f>
        <v>#REF!</v>
      </c>
      <c r="F37" s="85" t="e">
        <f>'Full Database (hide)'!#REF!</f>
        <v>#REF!</v>
      </c>
      <c r="G37" s="86" t="e">
        <f>'Full Database (hide)'!#REF!</f>
        <v>#REF!</v>
      </c>
      <c r="H37" s="84" t="e">
        <f>'Full Database (hide)'!#REF!</f>
        <v>#REF!</v>
      </c>
      <c r="I37" s="85" t="e">
        <f>'Full Database (hide)'!#REF!</f>
        <v>#REF!</v>
      </c>
      <c r="J37" s="87" t="str">
        <f>'Full Database (hide)'!L32</f>
        <v>No</v>
      </c>
      <c r="K37" s="88" t="str">
        <f>'Full Database (hide)'!M32</f>
        <v>Not listed</v>
      </c>
      <c r="L37" s="89" t="str">
        <f>'Full Database (hide)'!N32</f>
        <v>72315-1</v>
      </c>
      <c r="M37" s="138" t="str">
        <f>HYPERLINK('Full Database (hide)'!O32,"Label PDF")</f>
        <v>Label PDF</v>
      </c>
      <c r="N37" s="90" t="s">
        <v>243</v>
      </c>
      <c r="O37" s="91" t="s">
        <v>243</v>
      </c>
      <c r="P37" s="92">
        <f>'Full Database (hide)'!T32</f>
        <v>42324</v>
      </c>
      <c r="Q37" s="93" t="str">
        <f>'Full Database (hide)'!V32</f>
        <v>None</v>
      </c>
      <c r="R37" s="59"/>
    </row>
    <row r="38" spans="1:18" ht="58" x14ac:dyDescent="0.35">
      <c r="A38" s="67" t="str">
        <f>'Full Database (hide)'!A33</f>
        <v xml:space="preserve">OxiDate 2.0 </v>
      </c>
      <c r="B38" s="68"/>
      <c r="C38" s="136"/>
      <c r="D38" s="84" t="e">
        <f>'Full Database (hide)'!#REF!</f>
        <v>#REF!</v>
      </c>
      <c r="E38" s="85" t="e">
        <f>'Full Database (hide)'!#REF!</f>
        <v>#REF!</v>
      </c>
      <c r="F38" s="85" t="e">
        <f>'Full Database (hide)'!#REF!</f>
        <v>#REF!</v>
      </c>
      <c r="G38" s="86" t="e">
        <f>'Full Database (hide)'!#REF!</f>
        <v>#REF!</v>
      </c>
      <c r="H38" s="84" t="e">
        <f>'Full Database (hide)'!#REF!</f>
        <v>#REF!</v>
      </c>
      <c r="I38" s="85" t="e">
        <f>'Full Database (hide)'!#REF!</f>
        <v>#REF!</v>
      </c>
      <c r="J38" s="87" t="str">
        <f>'Full Database (hide)'!L33</f>
        <v>No</v>
      </c>
      <c r="K38" s="88" t="str">
        <f>'Full Database (hide)'!M33</f>
        <v>Allowed with restrictions</v>
      </c>
      <c r="L38" s="89" t="str">
        <f>'Full Database (hide)'!N33</f>
        <v>70299-12</v>
      </c>
      <c r="M38" s="138" t="str">
        <f>HYPERLINK('Full Database (hide)'!O33,"Label PDF")</f>
        <v>Label PDF</v>
      </c>
      <c r="N38" s="90" t="s">
        <v>243</v>
      </c>
      <c r="O38" s="91" t="s">
        <v>243</v>
      </c>
      <c r="P38" s="92">
        <f>'Full Database (hide)'!T33</f>
        <v>43441</v>
      </c>
      <c r="Q38" s="93" t="str">
        <f>'Full Database (hide)'!V33</f>
        <v xml:space="preserve">EPA label is listed as ZeroTol 2.0; Oxidate 2.0 falls under the same EPA registration number/label.
</v>
      </c>
      <c r="R38" s="59"/>
    </row>
    <row r="39" spans="1:18" ht="29" x14ac:dyDescent="0.35">
      <c r="A39" s="67" t="str">
        <f>'Full Database (hide)'!A34</f>
        <v>Oxine</v>
      </c>
      <c r="B39" s="68"/>
      <c r="C39" s="136"/>
      <c r="D39" s="84" t="e">
        <f>'Full Database (hide)'!#REF!</f>
        <v>#REF!</v>
      </c>
      <c r="E39" s="85" t="e">
        <f>'Full Database (hide)'!#REF!</f>
        <v>#REF!</v>
      </c>
      <c r="F39" s="85" t="e">
        <f>'Full Database (hide)'!#REF!</f>
        <v>#REF!</v>
      </c>
      <c r="G39" s="86" t="e">
        <f>'Full Database (hide)'!#REF!</f>
        <v>#REF!</v>
      </c>
      <c r="H39" s="84" t="e">
        <f>'Full Database (hide)'!#REF!</f>
        <v>#REF!</v>
      </c>
      <c r="I39" s="85" t="e">
        <f>'Full Database (hide)'!#REF!</f>
        <v>#REF!</v>
      </c>
      <c r="J39" s="87" t="str">
        <f>'Full Database (hide)'!L34</f>
        <v>No</v>
      </c>
      <c r="K39" s="88" t="str">
        <f>'Full Database (hide)'!M34</f>
        <v>Allowed with restrictions</v>
      </c>
      <c r="L39" s="89" t="str">
        <f>'Full Database (hide)'!N34</f>
        <v>9804-1</v>
      </c>
      <c r="M39" s="138" t="str">
        <f>HYPERLINK('Full Database (hide)'!O34,"Label PDF")</f>
        <v>Label PDF</v>
      </c>
      <c r="N39" s="90" t="s">
        <v>243</v>
      </c>
      <c r="O39" s="91" t="s">
        <v>243</v>
      </c>
      <c r="P39" s="92">
        <f>'Full Database (hide)'!T34</f>
        <v>41652</v>
      </c>
      <c r="Q39" s="93" t="str">
        <f>'Full Database (hide)'!V34</f>
        <v>None</v>
      </c>
      <c r="R39" s="59"/>
    </row>
    <row r="40" spans="1:18" ht="43.5" x14ac:dyDescent="0.35">
      <c r="A40" s="67" t="str">
        <f>'Full Database (hide)'!A35</f>
        <v>Oxonia Active</v>
      </c>
      <c r="B40" s="68"/>
      <c r="C40" s="136"/>
      <c r="D40" s="84" t="e">
        <f>'Full Database (hide)'!#REF!</f>
        <v>#REF!</v>
      </c>
      <c r="E40" s="85" t="e">
        <f>'Full Database (hide)'!#REF!</f>
        <v>#REF!</v>
      </c>
      <c r="F40" s="85" t="e">
        <f>'Full Database (hide)'!#REF!</f>
        <v>#REF!</v>
      </c>
      <c r="G40" s="86" t="e">
        <f>'Full Database (hide)'!#REF!</f>
        <v>#REF!</v>
      </c>
      <c r="H40" s="84" t="e">
        <f>'Full Database (hide)'!#REF!</f>
        <v>#REF!</v>
      </c>
      <c r="I40" s="85" t="e">
        <f>'Full Database (hide)'!#REF!</f>
        <v>#REF!</v>
      </c>
      <c r="J40" s="87" t="str">
        <f>'Full Database (hide)'!L35</f>
        <v>For Food Contact Surfaces</v>
      </c>
      <c r="K40" s="88" t="str">
        <f>'Full Database (hide)'!M35</f>
        <v>Allowed with restrictions</v>
      </c>
      <c r="L40" s="89" t="str">
        <f>'Full Database (hide)'!N35</f>
        <v>1677-129</v>
      </c>
      <c r="M40" s="138" t="str">
        <f>HYPERLINK('Full Database (hide)'!O35,"Label PDF")</f>
        <v>Label PDF</v>
      </c>
      <c r="N40" s="90" t="s">
        <v>243</v>
      </c>
      <c r="O40" s="91" t="s">
        <v>243</v>
      </c>
      <c r="P40" s="92">
        <f>'Full Database (hide)'!T35</f>
        <v>42936</v>
      </c>
      <c r="Q40" s="93" t="str">
        <f>'Full Database (hide)'!V35</f>
        <v>None</v>
      </c>
      <c r="R40" s="59"/>
    </row>
    <row r="41" spans="1:18" x14ac:dyDescent="0.35">
      <c r="A41" s="67" t="str">
        <f>'Full Database (hide)'!A36</f>
        <v>Pac-chlor 12.5%</v>
      </c>
      <c r="B41" s="68"/>
      <c r="C41" s="136"/>
      <c r="D41" s="84" t="e">
        <f>'Full Database (hide)'!#REF!</f>
        <v>#REF!</v>
      </c>
      <c r="E41" s="85" t="e">
        <f>'Full Database (hide)'!#REF!</f>
        <v>#REF!</v>
      </c>
      <c r="F41" s="85" t="e">
        <f>'Full Database (hide)'!#REF!</f>
        <v>#REF!</v>
      </c>
      <c r="G41" s="86" t="e">
        <f>'Full Database (hide)'!#REF!</f>
        <v>#REF!</v>
      </c>
      <c r="H41" s="84" t="e">
        <f>'Full Database (hide)'!#REF!</f>
        <v>#REF!</v>
      </c>
      <c r="I41" s="85" t="e">
        <f>'Full Database (hide)'!#REF!</f>
        <v>#REF!</v>
      </c>
      <c r="J41" s="87" t="str">
        <f>'Full Database (hide)'!L36</f>
        <v>No</v>
      </c>
      <c r="K41" s="88" t="str">
        <f>'Full Database (hide)'!M36</f>
        <v>Not listed</v>
      </c>
      <c r="L41" s="89" t="str">
        <f>'Full Database (hide)'!N36</f>
        <v>64864-55</v>
      </c>
      <c r="M41" s="138" t="str">
        <f>HYPERLINK('Full Database (hide)'!O36,"Label PDF")</f>
        <v>Label PDF</v>
      </c>
      <c r="N41" s="90" t="s">
        <v>243</v>
      </c>
      <c r="O41" s="91" t="s">
        <v>243</v>
      </c>
      <c r="P41" s="92">
        <f>'Full Database (hide)'!T36</f>
        <v>41575</v>
      </c>
      <c r="Q41" s="93" t="str">
        <f>'Full Database (hide)'!V36</f>
        <v>None</v>
      </c>
      <c r="R41" s="59"/>
    </row>
    <row r="42" spans="1:18" ht="43.5" x14ac:dyDescent="0.35">
      <c r="A42" s="67" t="str">
        <f>'Full Database (hide)'!A37</f>
        <v>Peraclean 15</v>
      </c>
      <c r="B42" s="68"/>
      <c r="C42" s="136"/>
      <c r="D42" s="84" t="e">
        <f>'Full Database (hide)'!#REF!</f>
        <v>#REF!</v>
      </c>
      <c r="E42" s="85" t="e">
        <f>'Full Database (hide)'!#REF!</f>
        <v>#REF!</v>
      </c>
      <c r="F42" s="85" t="e">
        <f>'Full Database (hide)'!#REF!</f>
        <v>#REF!</v>
      </c>
      <c r="G42" s="86" t="e">
        <f>'Full Database (hide)'!#REF!</f>
        <v>#REF!</v>
      </c>
      <c r="H42" s="84" t="e">
        <f>'Full Database (hide)'!#REF!</f>
        <v>#REF!</v>
      </c>
      <c r="I42" s="85" t="e">
        <f>'Full Database (hide)'!#REF!</f>
        <v>#REF!</v>
      </c>
      <c r="J42" s="87" t="str">
        <f>'Full Database (hide)'!L37</f>
        <v>For Food Contact Surfaces</v>
      </c>
      <c r="K42" s="88" t="str">
        <f>'Full Database (hide)'!M37</f>
        <v>Allowed with restrictions</v>
      </c>
      <c r="L42" s="89" t="str">
        <f>'Full Database (hide)'!N37</f>
        <v xml:space="preserve">54289-
4 </v>
      </c>
      <c r="M42" s="138" t="str">
        <f>HYPERLINK('Full Database (hide)'!O37,"Label PDF")</f>
        <v>Label PDF</v>
      </c>
      <c r="N42" s="90" t="s">
        <v>243</v>
      </c>
      <c r="O42" s="91" t="s">
        <v>243</v>
      </c>
      <c r="P42" s="92">
        <f>'Full Database (hide)'!T37</f>
        <v>42821</v>
      </c>
      <c r="Q42" s="93" t="str">
        <f>'Full Database (hide)'!V37</f>
        <v>None</v>
      </c>
      <c r="R42" s="59"/>
    </row>
    <row r="43" spans="1:18" ht="43.5" x14ac:dyDescent="0.35">
      <c r="A43" s="67" t="str">
        <f>'Full Database (hide)'!A38</f>
        <v>Peraclean 5</v>
      </c>
      <c r="B43" s="68"/>
      <c r="C43" s="136"/>
      <c r="D43" s="84" t="e">
        <f>'Full Database (hide)'!#REF!</f>
        <v>#REF!</v>
      </c>
      <c r="E43" s="85" t="e">
        <f>'Full Database (hide)'!#REF!</f>
        <v>#REF!</v>
      </c>
      <c r="F43" s="85" t="e">
        <f>'Full Database (hide)'!#REF!</f>
        <v>#REF!</v>
      </c>
      <c r="G43" s="86" t="e">
        <f>'Full Database (hide)'!#REF!</f>
        <v>#REF!</v>
      </c>
      <c r="H43" s="84" t="e">
        <f>'Full Database (hide)'!#REF!</f>
        <v>#REF!</v>
      </c>
      <c r="I43" s="85" t="e">
        <f>'Full Database (hide)'!#REF!</f>
        <v>#REF!</v>
      </c>
      <c r="J43" s="87" t="str">
        <f>'Full Database (hide)'!L38</f>
        <v>For Food Contact Surfaces</v>
      </c>
      <c r="K43" s="88" t="str">
        <f>'Full Database (hide)'!M38</f>
        <v>Allowed with restrictions</v>
      </c>
      <c r="L43" s="89" t="str">
        <f>'Full Database (hide)'!N38</f>
        <v>54289-3</v>
      </c>
      <c r="M43" s="138" t="str">
        <f>HYPERLINK('Full Database (hide)'!O38,"Label PDF")</f>
        <v>Label PDF</v>
      </c>
      <c r="N43" s="90" t="s">
        <v>243</v>
      </c>
      <c r="O43" s="91" t="s">
        <v>243</v>
      </c>
      <c r="P43" s="92">
        <f>'Full Database (hide)'!T38</f>
        <v>43228</v>
      </c>
      <c r="Q43" s="93" t="str">
        <f>'Full Database (hide)'!V38</f>
        <v>None</v>
      </c>
      <c r="R43" s="59"/>
    </row>
    <row r="44" spans="1:18" ht="43.5" x14ac:dyDescent="0.35">
      <c r="A44" s="67" t="str">
        <f>'Full Database (hide)'!A39</f>
        <v>Perasan A</v>
      </c>
      <c r="B44" s="68"/>
      <c r="C44" s="136"/>
      <c r="D44" s="84" t="e">
        <f>'Full Database (hide)'!#REF!</f>
        <v>#REF!</v>
      </c>
      <c r="E44" s="85" t="e">
        <f>'Full Database (hide)'!#REF!</f>
        <v>#REF!</v>
      </c>
      <c r="F44" s="85" t="e">
        <f>'Full Database (hide)'!#REF!</f>
        <v>#REF!</v>
      </c>
      <c r="G44" s="86" t="e">
        <f>'Full Database (hide)'!#REF!</f>
        <v>#REF!</v>
      </c>
      <c r="H44" s="84" t="e">
        <f>'Full Database (hide)'!#REF!</f>
        <v>#REF!</v>
      </c>
      <c r="I44" s="85" t="e">
        <f>'Full Database (hide)'!#REF!</f>
        <v>#REF!</v>
      </c>
      <c r="J44" s="87" t="str">
        <f>'Full Database (hide)'!L39</f>
        <v>For Food Contact Surfaces</v>
      </c>
      <c r="K44" s="88" t="str">
        <f>'Full Database (hide)'!M39</f>
        <v>See Notes for restrictions</v>
      </c>
      <c r="L44" s="89" t="str">
        <f>'Full Database (hide)'!N39</f>
        <v>63838-1</v>
      </c>
      <c r="M44" s="138" t="str">
        <f>HYPERLINK('Full Database (hide)'!O39,"Label PDF")</f>
        <v>Label PDF</v>
      </c>
      <c r="N44" s="90" t="s">
        <v>243</v>
      </c>
      <c r="O44" s="91" t="s">
        <v>243</v>
      </c>
      <c r="P44" s="92">
        <f>'Full Database (hide)'!T39</f>
        <v>43152</v>
      </c>
      <c r="Q44" s="93" t="str">
        <f>'Full Database (hide)'!V39</f>
        <v>OMRI Restrictions:  
Allowed as a Processing Santizer; 
Allowed with Restrictions for Pest Control</v>
      </c>
      <c r="R44" s="59"/>
    </row>
    <row r="45" spans="1:18" x14ac:dyDescent="0.35">
      <c r="A45" s="67" t="str">
        <f>'Full Database (hide)'!A41</f>
        <v>Perasan OG</v>
      </c>
      <c r="B45" s="68"/>
      <c r="C45" s="136"/>
      <c r="D45" s="84" t="e">
        <f>'Full Database (hide)'!#REF!</f>
        <v>#REF!</v>
      </c>
      <c r="E45" s="85" t="e">
        <f>'Full Database (hide)'!#REF!</f>
        <v>#REF!</v>
      </c>
      <c r="F45" s="85" t="e">
        <f>'Full Database (hide)'!#REF!</f>
        <v>#REF!</v>
      </c>
      <c r="G45" s="86" t="e">
        <f>'Full Database (hide)'!#REF!</f>
        <v>#REF!</v>
      </c>
      <c r="H45" s="84" t="e">
        <f>'Full Database (hide)'!#REF!</f>
        <v>#REF!</v>
      </c>
      <c r="I45" s="85" t="e">
        <f>'Full Database (hide)'!#REF!</f>
        <v>#REF!</v>
      </c>
      <c r="J45" s="87" t="str">
        <f>'Full Database (hide)'!L41</f>
        <v>No</v>
      </c>
      <c r="K45" s="88" t="str">
        <f>'Full Database (hide)'!M41</f>
        <v>Not listed</v>
      </c>
      <c r="L45" s="89" t="str">
        <f>'Full Database (hide)'!N41</f>
        <v>63838-20</v>
      </c>
      <c r="M45" s="138" t="str">
        <f>HYPERLINK('Full Database (hide)'!O41,"Label PDF")</f>
        <v>Label PDF</v>
      </c>
      <c r="N45" s="90" t="s">
        <v>243</v>
      </c>
      <c r="O45" s="91" t="s">
        <v>243</v>
      </c>
      <c r="P45" s="92">
        <f>'Full Database (hide)'!T41</f>
        <v>43174</v>
      </c>
      <c r="Q45" s="93" t="str">
        <f>'Full Database (hide)'!V41</f>
        <v>None</v>
      </c>
      <c r="R45" s="59"/>
    </row>
    <row r="46" spans="1:18" ht="43.5" x14ac:dyDescent="0.35">
      <c r="A46" s="67" t="str">
        <f>'Full Database (hide)'!A42</f>
        <v>PerOx Extreme</v>
      </c>
      <c r="B46" s="68"/>
      <c r="C46" s="136"/>
      <c r="D46" s="84" t="e">
        <f>'Full Database (hide)'!#REF!</f>
        <v>#REF!</v>
      </c>
      <c r="E46" s="85" t="e">
        <f>'Full Database (hide)'!#REF!</f>
        <v>#REF!</v>
      </c>
      <c r="F46" s="85" t="e">
        <f>'Full Database (hide)'!#REF!</f>
        <v>#REF!</v>
      </c>
      <c r="G46" s="86" t="e">
        <f>'Full Database (hide)'!#REF!</f>
        <v>#REF!</v>
      </c>
      <c r="H46" s="84" t="e">
        <f>'Full Database (hide)'!#REF!</f>
        <v>#REF!</v>
      </c>
      <c r="I46" s="85" t="e">
        <f>'Full Database (hide)'!#REF!</f>
        <v>#REF!</v>
      </c>
      <c r="J46" s="87" t="str">
        <f>'Full Database (hide)'!L42</f>
        <v>For Food Contact Surfaces</v>
      </c>
      <c r="K46" s="88" t="str">
        <f>'Full Database (hide)'!M42</f>
        <v>Allowed with restrictions</v>
      </c>
      <c r="L46" s="89" t="str">
        <f>'Full Database (hide)'!N42</f>
        <v>833-5</v>
      </c>
      <c r="M46" s="138" t="str">
        <f>HYPERLINK('Full Database (hide)'!O42,"Label PDF")</f>
        <v>Label PDF</v>
      </c>
      <c r="N46" s="90" t="s">
        <v>243</v>
      </c>
      <c r="O46" s="91" t="s">
        <v>243</v>
      </c>
      <c r="P46" s="92">
        <f>'Full Database (hide)'!T42</f>
        <v>42417</v>
      </c>
      <c r="Q46" s="93" t="str">
        <f>'Full Database (hide)'!V42</f>
        <v>None</v>
      </c>
      <c r="R46" s="59"/>
    </row>
    <row r="47" spans="1:18" ht="29" x14ac:dyDescent="0.35">
      <c r="A47" s="67" t="str">
        <f>'Full Database (hide)'!A43</f>
        <v>PeroxySan X12</v>
      </c>
      <c r="B47" s="68"/>
      <c r="C47" s="136"/>
      <c r="D47" s="84" t="e">
        <f>'Full Database (hide)'!#REF!</f>
        <v>#REF!</v>
      </c>
      <c r="E47" s="85" t="e">
        <f>'Full Database (hide)'!#REF!</f>
        <v>#REF!</v>
      </c>
      <c r="F47" s="85" t="e">
        <f>'Full Database (hide)'!#REF!</f>
        <v>#REF!</v>
      </c>
      <c r="G47" s="86" t="e">
        <f>'Full Database (hide)'!#REF!</f>
        <v>#REF!</v>
      </c>
      <c r="H47" s="84" t="e">
        <f>'Full Database (hide)'!#REF!</f>
        <v>#REF!</v>
      </c>
      <c r="I47" s="85" t="e">
        <f>'Full Database (hide)'!#REF!</f>
        <v>#REF!</v>
      </c>
      <c r="J47" s="87" t="str">
        <f>'Full Database (hide)'!L43</f>
        <v>No</v>
      </c>
      <c r="K47" s="88" t="str">
        <f>'Full Database (hide)'!M43</f>
        <v>Allowed with Restrictions</v>
      </c>
      <c r="L47" s="89" t="str">
        <f>'Full Database (hide)'!N43</f>
        <v>68660-1</v>
      </c>
      <c r="M47" s="138" t="str">
        <f>HYPERLINK('Full Database (hide)'!O43,"Label PDF")</f>
        <v>Label PDF</v>
      </c>
      <c r="N47" s="90" t="s">
        <v>243</v>
      </c>
      <c r="O47" s="91" t="s">
        <v>243</v>
      </c>
      <c r="P47" s="92">
        <f>'Full Database (hide)'!T43</f>
        <v>43446</v>
      </c>
      <c r="Q47" s="93" t="str">
        <f>'Full Database (hide)'!V43</f>
        <v>None</v>
      </c>
      <c r="R47" s="59"/>
    </row>
    <row r="48" spans="1:18" ht="43.5" x14ac:dyDescent="0.35">
      <c r="A48" s="67" t="str">
        <f>'Full Database (hide)'!A44</f>
        <v>PeroxySan X15</v>
      </c>
      <c r="B48" s="68"/>
      <c r="C48" s="136"/>
      <c r="D48" s="84" t="e">
        <f>'Full Database (hide)'!#REF!</f>
        <v>#REF!</v>
      </c>
      <c r="E48" s="85" t="e">
        <f>'Full Database (hide)'!#REF!</f>
        <v>#REF!</v>
      </c>
      <c r="F48" s="85" t="e">
        <f>'Full Database (hide)'!#REF!</f>
        <v>#REF!</v>
      </c>
      <c r="G48" s="86" t="e">
        <f>'Full Database (hide)'!#REF!</f>
        <v>#REF!</v>
      </c>
      <c r="H48" s="84" t="e">
        <f>'Full Database (hide)'!#REF!</f>
        <v>#REF!</v>
      </c>
      <c r="I48" s="85" t="e">
        <f>'Full Database (hide)'!#REF!</f>
        <v>#REF!</v>
      </c>
      <c r="J48" s="87" t="str">
        <f>'Full Database (hide)'!L44</f>
        <v xml:space="preserve">For Food Contact Surfaces </v>
      </c>
      <c r="K48" s="88" t="str">
        <f>'Full Database (hide)'!M44</f>
        <v>Allowed with Restrictions</v>
      </c>
      <c r="L48" s="89" t="str">
        <f>'Full Database (hide)'!N44</f>
        <v>68660-12</v>
      </c>
      <c r="M48" s="138" t="str">
        <f>HYPERLINK('Full Database (hide)'!O44,"Label PDF")</f>
        <v>Label PDF</v>
      </c>
      <c r="N48" s="90" t="s">
        <v>243</v>
      </c>
      <c r="O48" s="91" t="s">
        <v>243</v>
      </c>
      <c r="P48" s="92">
        <f>'Full Database (hide)'!T44</f>
        <v>43391</v>
      </c>
      <c r="Q48" s="93" t="str">
        <f>'Full Database (hide)'!V44</f>
        <v>None</v>
      </c>
      <c r="R48" s="59"/>
    </row>
    <row r="49" spans="1:18" ht="43.5" x14ac:dyDescent="0.35">
      <c r="A49" s="67" t="str">
        <f>'Full Database (hide)'!A45</f>
        <v>PeroxySan X-Plus</v>
      </c>
      <c r="B49" s="68"/>
      <c r="C49" s="136"/>
      <c r="D49" s="84" t="e">
        <f>'Full Database (hide)'!#REF!</f>
        <v>#REF!</v>
      </c>
      <c r="E49" s="85" t="e">
        <f>'Full Database (hide)'!#REF!</f>
        <v>#REF!</v>
      </c>
      <c r="F49" s="85" t="e">
        <f>'Full Database (hide)'!#REF!</f>
        <v>#REF!</v>
      </c>
      <c r="G49" s="86" t="e">
        <f>'Full Database (hide)'!#REF!</f>
        <v>#REF!</v>
      </c>
      <c r="H49" s="84" t="e">
        <f>'Full Database (hide)'!#REF!</f>
        <v>#REF!</v>
      </c>
      <c r="I49" s="85" t="e">
        <f>'Full Database (hide)'!#REF!</f>
        <v>#REF!</v>
      </c>
      <c r="J49" s="87" t="str">
        <f>'Full Database (hide)'!L45</f>
        <v xml:space="preserve">For Food Contact Surfaces </v>
      </c>
      <c r="K49" s="88" t="str">
        <f>'Full Database (hide)'!M45</f>
        <v>Allowed with Restrictions</v>
      </c>
      <c r="L49" s="89" t="str">
        <f>'Full Database (hide)'!N45</f>
        <v>68660-4</v>
      </c>
      <c r="M49" s="138" t="str">
        <f>HYPERLINK('Full Database (hide)'!O45,"Label PDF")</f>
        <v>Label PDF</v>
      </c>
      <c r="N49" s="90" t="s">
        <v>243</v>
      </c>
      <c r="O49" s="91" t="s">
        <v>243</v>
      </c>
      <c r="P49" s="92">
        <f>'Full Database (hide)'!T45</f>
        <v>43376</v>
      </c>
      <c r="Q49" s="93" t="str">
        <f>'Full Database (hide)'!V45</f>
        <v>None</v>
      </c>
      <c r="R49" s="59"/>
    </row>
    <row r="50" spans="1:18" x14ac:dyDescent="0.35">
      <c r="A50" s="67" t="str">
        <f>'Full Database (hide)'!A46</f>
        <v>PPG 70 CAL Hypo Granules</v>
      </c>
      <c r="B50" s="68"/>
      <c r="C50" s="136"/>
      <c r="D50" s="84" t="e">
        <f>'Full Database (hide)'!#REF!</f>
        <v>#REF!</v>
      </c>
      <c r="E50" s="85" t="e">
        <f>'Full Database (hide)'!#REF!</f>
        <v>#REF!</v>
      </c>
      <c r="F50" s="85" t="e">
        <f>'Full Database (hide)'!#REF!</f>
        <v>#REF!</v>
      </c>
      <c r="G50" s="86" t="e">
        <f>'Full Database (hide)'!#REF!</f>
        <v>#REF!</v>
      </c>
      <c r="H50" s="84" t="e">
        <f>'Full Database (hide)'!#REF!</f>
        <v>#REF!</v>
      </c>
      <c r="I50" s="85" t="e">
        <f>'Full Database (hide)'!#REF!</f>
        <v>#REF!</v>
      </c>
      <c r="J50" s="87" t="str">
        <f>'Full Database (hide)'!L46</f>
        <v>No</v>
      </c>
      <c r="K50" s="88" t="str">
        <f>'Full Database (hide)'!M46</f>
        <v>Not listed</v>
      </c>
      <c r="L50" s="89" t="str">
        <f>'Full Database (hide)'!N46</f>
        <v xml:space="preserve"> 748-296 </v>
      </c>
      <c r="M50" s="138" t="str">
        <f>HYPERLINK('Full Database (hide)'!O46,"Label PDF")</f>
        <v>Label PDF</v>
      </c>
      <c r="N50" s="90" t="s">
        <v>243</v>
      </c>
      <c r="O50" s="91" t="s">
        <v>243</v>
      </c>
      <c r="P50" s="92">
        <f>'Full Database (hide)'!T46</f>
        <v>42102</v>
      </c>
      <c r="Q50" s="93" t="str">
        <f>'Full Database (hide)'!V46</f>
        <v>None</v>
      </c>
      <c r="R50" s="59"/>
    </row>
    <row r="51" spans="1:18" ht="43.5" x14ac:dyDescent="0.35">
      <c r="A51" s="67" t="str">
        <f>'Full Database (hide)'!A47</f>
        <v xml:space="preserve">Pro-san L </v>
      </c>
      <c r="B51" s="68"/>
      <c r="C51" s="136"/>
      <c r="D51" s="84" t="e">
        <f>'Full Database (hide)'!#REF!</f>
        <v>#REF!</v>
      </c>
      <c r="E51" s="85" t="e">
        <f>'Full Database (hide)'!#REF!</f>
        <v>#REF!</v>
      </c>
      <c r="F51" s="85" t="e">
        <f>'Full Database (hide)'!#REF!</f>
        <v>#REF!</v>
      </c>
      <c r="G51" s="86" t="e">
        <f>'Full Database (hide)'!#REF!</f>
        <v>#REF!</v>
      </c>
      <c r="H51" s="84" t="e">
        <f>'Full Database (hide)'!#REF!</f>
        <v>#REF!</v>
      </c>
      <c r="I51" s="85" t="e">
        <f>'Full Database (hide)'!#REF!</f>
        <v>#REF!</v>
      </c>
      <c r="J51" s="87" t="str">
        <f>'Full Database (hide)'!L47</f>
        <v>For Food Contact Surfaces</v>
      </c>
      <c r="K51" s="88" t="str">
        <f>'Full Database (hide)'!M47</f>
        <v>Not listed</v>
      </c>
      <c r="L51" s="89" t="str">
        <f>'Full Database (hide)'!N47</f>
        <v>71094-2</v>
      </c>
      <c r="M51" s="138" t="str">
        <f>HYPERLINK('Full Database (hide)'!O47,"Label PDF")</f>
        <v>Label PDF</v>
      </c>
      <c r="N51" s="90" t="s">
        <v>243</v>
      </c>
      <c r="O51" s="91" t="s">
        <v>243</v>
      </c>
      <c r="P51" s="92">
        <f>'Full Database (hide)'!T47</f>
        <v>42804</v>
      </c>
      <c r="Q51" s="93" t="str">
        <f>'Full Database (hide)'!V47</f>
        <v>None</v>
      </c>
      <c r="R51" s="59"/>
    </row>
    <row r="52" spans="1:18" ht="43.5" x14ac:dyDescent="0.35">
      <c r="A52" s="67" t="str">
        <f>'Full Database (hide)'!A48</f>
        <v>Puma</v>
      </c>
      <c r="B52" s="68"/>
      <c r="C52" s="136"/>
      <c r="D52" s="84" t="e">
        <f>'Full Database (hide)'!#REF!</f>
        <v>#REF!</v>
      </c>
      <c r="E52" s="85" t="e">
        <f>'Full Database (hide)'!#REF!</f>
        <v>#REF!</v>
      </c>
      <c r="F52" s="85" t="e">
        <f>'Full Database (hide)'!#REF!</f>
        <v>#REF!</v>
      </c>
      <c r="G52" s="86" t="e">
        <f>'Full Database (hide)'!#REF!</f>
        <v>#REF!</v>
      </c>
      <c r="H52" s="84" t="e">
        <f>'Full Database (hide)'!#REF!</f>
        <v>#REF!</v>
      </c>
      <c r="I52" s="85" t="e">
        <f>'Full Database (hide)'!#REF!</f>
        <v>#REF!</v>
      </c>
      <c r="J52" s="87" t="str">
        <f>'Full Database (hide)'!L48</f>
        <v>For Food Contact Surfaces</v>
      </c>
      <c r="K52" s="88" t="str">
        <f>'Full Database (hide)'!M48</f>
        <v>Not listed</v>
      </c>
      <c r="L52" s="89" t="str">
        <f>'Full Database (hide)'!N48</f>
        <v>5813-100</v>
      </c>
      <c r="M52" s="138" t="str">
        <f>HYPERLINK('Full Database (hide)'!O48,"Label PDF")</f>
        <v>Label PDF</v>
      </c>
      <c r="N52" s="90" t="s">
        <v>243</v>
      </c>
      <c r="O52" s="91" t="s">
        <v>243</v>
      </c>
      <c r="P52" s="92">
        <f>'Full Database (hide)'!T48</f>
        <v>43077</v>
      </c>
      <c r="Q52" s="93" t="str">
        <f>'Full Database (hide)'!V48</f>
        <v>None</v>
      </c>
      <c r="R52" s="59"/>
    </row>
    <row r="53" spans="1:18" ht="43.5" x14ac:dyDescent="0.35">
      <c r="A53" s="67" t="str">
        <f>'Full Database (hide)'!A49</f>
        <v>Pure Bright Germicidal Ultra Bleach</v>
      </c>
      <c r="B53" s="68"/>
      <c r="C53" s="136"/>
      <c r="D53" s="84" t="e">
        <f>'Full Database (hide)'!#REF!</f>
        <v>#REF!</v>
      </c>
      <c r="E53" s="85" t="e">
        <f>'Full Database (hide)'!#REF!</f>
        <v>#REF!</v>
      </c>
      <c r="F53" s="85" t="e">
        <f>'Full Database (hide)'!#REF!</f>
        <v>#REF!</v>
      </c>
      <c r="G53" s="86" t="e">
        <f>'Full Database (hide)'!#REF!</f>
        <v>#REF!</v>
      </c>
      <c r="H53" s="84" t="e">
        <f>'Full Database (hide)'!#REF!</f>
        <v>#REF!</v>
      </c>
      <c r="I53" s="85" t="e">
        <f>'Full Database (hide)'!#REF!</f>
        <v>#REF!</v>
      </c>
      <c r="J53" s="87" t="str">
        <f>'Full Database (hide)'!L49</f>
        <v>For Food Contact Surfaces</v>
      </c>
      <c r="K53" s="88" t="str">
        <f>'Full Database (hide)'!M49</f>
        <v>Not listed</v>
      </c>
      <c r="L53" s="89" t="str">
        <f>'Full Database (hide)'!N49</f>
        <v>70271-13</v>
      </c>
      <c r="M53" s="138" t="str">
        <f>HYPERLINK('Full Database (hide)'!O49,"Label PDF")</f>
        <v>Label PDF</v>
      </c>
      <c r="N53" s="90" t="s">
        <v>243</v>
      </c>
      <c r="O53" s="91" t="s">
        <v>243</v>
      </c>
      <c r="P53" s="92">
        <f>'Full Database (hide)'!T49</f>
        <v>42620</v>
      </c>
      <c r="Q53" s="93" t="str">
        <f>'Full Database (hide)'!V49</f>
        <v>None</v>
      </c>
      <c r="R53" s="59"/>
    </row>
    <row r="54" spans="1:18" ht="43.5" x14ac:dyDescent="0.35">
      <c r="A54" s="67" t="str">
        <f>'Full Database (hide)'!A50</f>
        <v>Re-Ox</v>
      </c>
      <c r="B54" s="68"/>
      <c r="C54" s="136"/>
      <c r="D54" s="84" t="e">
        <f>'Full Database (hide)'!#REF!</f>
        <v>#REF!</v>
      </c>
      <c r="E54" s="85" t="e">
        <f>'Full Database (hide)'!#REF!</f>
        <v>#REF!</v>
      </c>
      <c r="F54" s="85" t="e">
        <f>'Full Database (hide)'!#REF!</f>
        <v>#REF!</v>
      </c>
      <c r="G54" s="86" t="e">
        <f>'Full Database (hide)'!#REF!</f>
        <v>#REF!</v>
      </c>
      <c r="H54" s="84" t="e">
        <f>'Full Database (hide)'!#REF!</f>
        <v>#REF!</v>
      </c>
      <c r="I54" s="85" t="e">
        <f>'Full Database (hide)'!#REF!</f>
        <v>#REF!</v>
      </c>
      <c r="J54" s="87" t="str">
        <f>'Full Database (hide)'!L50</f>
        <v>For Food Contact Surfaces</v>
      </c>
      <c r="K54" s="88" t="str">
        <f>'Full Database (hide)'!M50</f>
        <v>Not listed</v>
      </c>
      <c r="L54" s="89" t="str">
        <f>'Full Database (hide)'!N50</f>
        <v>87437-1</v>
      </c>
      <c r="M54" s="138" t="str">
        <f>HYPERLINK('Full Database (hide)'!O50,"Label PDF")</f>
        <v>Label PDF</v>
      </c>
      <c r="N54" s="90" t="s">
        <v>243</v>
      </c>
      <c r="O54" s="91" t="s">
        <v>243</v>
      </c>
      <c r="P54" s="92">
        <f>'Full Database (hide)'!T50</f>
        <v>41857</v>
      </c>
      <c r="Q54" s="93" t="str">
        <f>'Full Database (hide)'!V50</f>
        <v>None</v>
      </c>
      <c r="R54" s="59"/>
    </row>
    <row r="55" spans="1:18" ht="29" x14ac:dyDescent="0.35">
      <c r="A55" s="67" t="str">
        <f>'Full Database (hide)'!A77</f>
        <v>Select me</v>
      </c>
      <c r="B55" s="68"/>
      <c r="C55" s="136"/>
      <c r="D55" s="84" t="e">
        <f>'Full Database (hide)'!#REF!</f>
        <v>#REF!</v>
      </c>
      <c r="E55" s="85" t="e">
        <f>'Full Database (hide)'!#REF!</f>
        <v>#REF!</v>
      </c>
      <c r="F55" s="85" t="e">
        <f>'Full Database (hide)'!#REF!</f>
        <v>#REF!</v>
      </c>
      <c r="G55" s="86" t="e">
        <f>'Full Database (hide)'!#REF!</f>
        <v>#REF!</v>
      </c>
      <c r="H55" s="84" t="e">
        <f>'Full Database (hide)'!#REF!</f>
        <v>#REF!</v>
      </c>
      <c r="I55" s="85" t="e">
        <f>'Full Database (hide)'!#REF!</f>
        <v>#REF!</v>
      </c>
      <c r="J55" s="87" t="str">
        <f>'Full Database (hide)'!L77</f>
        <v>Public health</v>
      </c>
      <c r="K55" s="88" t="str">
        <f>'Full Database (hide)'!M77</f>
        <v>Yes, no, or conditional</v>
      </c>
      <c r="L55" s="89" t="str">
        <f>'Full Database (hide)'!N77</f>
        <v>EPA Registration Number</v>
      </c>
      <c r="M55" s="138" t="str">
        <f>HYPERLINK('Full Database (hide)'!O77,"Label PDF")</f>
        <v>Label PDF</v>
      </c>
      <c r="N55" s="90" t="s">
        <v>243</v>
      </c>
      <c r="O55" s="91" t="s">
        <v>243</v>
      </c>
      <c r="P55" s="92" t="str">
        <f>'Full Database (hide)'!T77</f>
        <v>Version date</v>
      </c>
      <c r="Q55" s="93" t="str">
        <f>'Full Database (hide)'!V77</f>
        <v>Any notes appear here</v>
      </c>
      <c r="R55" s="59"/>
    </row>
    <row r="56" spans="1:18" ht="29" x14ac:dyDescent="0.35">
      <c r="A56" s="67" t="str">
        <f>'Full Database (hide)'!A51</f>
        <v>SaniDate 12.0</v>
      </c>
      <c r="B56" s="68"/>
      <c r="C56" s="136"/>
      <c r="D56" s="84" t="e">
        <f>'Full Database (hide)'!#REF!</f>
        <v>#REF!</v>
      </c>
      <c r="E56" s="85" t="e">
        <f>'Full Database (hide)'!#REF!</f>
        <v>#REF!</v>
      </c>
      <c r="F56" s="85" t="e">
        <f>'Full Database (hide)'!#REF!</f>
        <v>#REF!</v>
      </c>
      <c r="G56" s="86" t="e">
        <f>'Full Database (hide)'!#REF!</f>
        <v>#REF!</v>
      </c>
      <c r="H56" s="84" t="e">
        <f>'Full Database (hide)'!#REF!</f>
        <v>#REF!</v>
      </c>
      <c r="I56" s="85" t="e">
        <f>'Full Database (hide)'!#REF!</f>
        <v>#REF!</v>
      </c>
      <c r="J56" s="87" t="str">
        <f>'Full Database (hide)'!L51</f>
        <v>No</v>
      </c>
      <c r="K56" s="88" t="str">
        <f>'Full Database (hide)'!M51</f>
        <v>Allowed with restrictions</v>
      </c>
      <c r="L56" s="89" t="str">
        <f>'Full Database (hide)'!N51</f>
        <v>70299-18</v>
      </c>
      <c r="M56" s="138" t="str">
        <f>HYPERLINK('Full Database (hide)'!O51,"Label PDF")</f>
        <v>Label PDF</v>
      </c>
      <c r="N56" s="90" t="s">
        <v>243</v>
      </c>
      <c r="O56" s="91" t="s">
        <v>243</v>
      </c>
      <c r="P56" s="92">
        <f>'Full Database (hide)'!T51</f>
        <v>43061</v>
      </c>
      <c r="Q56" s="93" t="str">
        <f>'Full Database (hide)'!V51</f>
        <v>None</v>
      </c>
      <c r="R56" s="59"/>
    </row>
    <row r="57" spans="1:18" ht="130.5" x14ac:dyDescent="0.35">
      <c r="A57" s="67" t="str">
        <f>'Full Database (hide)'!A52</f>
        <v>SaniDate 15.0</v>
      </c>
      <c r="B57" s="68"/>
      <c r="C57" s="136"/>
      <c r="D57" s="84" t="e">
        <f>'Full Database (hide)'!#REF!</f>
        <v>#REF!</v>
      </c>
      <c r="E57" s="85" t="e">
        <f>'Full Database (hide)'!#REF!</f>
        <v>#REF!</v>
      </c>
      <c r="F57" s="85" t="e">
        <f>'Full Database (hide)'!#REF!</f>
        <v>#REF!</v>
      </c>
      <c r="G57" s="86" t="e">
        <f>'Full Database (hide)'!#REF!</f>
        <v>#REF!</v>
      </c>
      <c r="H57" s="84" t="e">
        <f>'Full Database (hide)'!#REF!</f>
        <v>#REF!</v>
      </c>
      <c r="I57" s="85" t="e">
        <f>'Full Database (hide)'!#REF!</f>
        <v>#REF!</v>
      </c>
      <c r="J57" s="87" t="str">
        <f>'Full Database (hide)'!L52</f>
        <v>For Both Food Contact Surfaces and Fruits and Vegetables</v>
      </c>
      <c r="K57" s="88" t="str">
        <f>'Full Database (hide)'!M52</f>
        <v>Allowed with restrictions</v>
      </c>
      <c r="L57" s="89" t="str">
        <f>'Full Database (hide)'!N52</f>
        <v>70299-26</v>
      </c>
      <c r="M57" s="138" t="str">
        <f>HYPERLINK('Full Database (hide)'!O52,"Label PDF")</f>
        <v>Label PDF</v>
      </c>
      <c r="N57" s="90" t="s">
        <v>243</v>
      </c>
      <c r="O57" s="91" t="s">
        <v>243</v>
      </c>
      <c r="P57" s="92">
        <f>'Full Database (hide)'!T52</f>
        <v>43227</v>
      </c>
      <c r="Q57" s="93" t="str">
        <f>'Full Database (hide)'!V52</f>
        <v>None</v>
      </c>
      <c r="R57" s="59"/>
    </row>
    <row r="58" spans="1:18" ht="43.5" x14ac:dyDescent="0.35">
      <c r="A58" s="67" t="str">
        <f>'Full Database (hide)'!A53</f>
        <v>SaniDate 5.0</v>
      </c>
      <c r="B58" s="68"/>
      <c r="C58" s="136"/>
      <c r="D58" s="84" t="e">
        <f>'Full Database (hide)'!#REF!</f>
        <v>#REF!</v>
      </c>
      <c r="E58" s="85" t="e">
        <f>'Full Database (hide)'!#REF!</f>
        <v>#REF!</v>
      </c>
      <c r="F58" s="85" t="e">
        <f>'Full Database (hide)'!#REF!</f>
        <v>#REF!</v>
      </c>
      <c r="G58" s="86" t="e">
        <f>'Full Database (hide)'!#REF!</f>
        <v>#REF!</v>
      </c>
      <c r="H58" s="84" t="e">
        <f>'Full Database (hide)'!#REF!</f>
        <v>#REF!</v>
      </c>
      <c r="I58" s="85" t="e">
        <f>'Full Database (hide)'!#REF!</f>
        <v>#REF!</v>
      </c>
      <c r="J58" s="87" t="str">
        <f>'Full Database (hide)'!L53</f>
        <v>For Food Contact Surfaces</v>
      </c>
      <c r="K58" s="88" t="str">
        <f>'Full Database (hide)'!M53</f>
        <v>Allowed with restrictions</v>
      </c>
      <c r="L58" s="89" t="str">
        <f>'Full Database (hide)'!N53</f>
        <v>70299-19</v>
      </c>
      <c r="M58" s="138" t="str">
        <f>HYPERLINK('Full Database (hide)'!O53,"Label PDF")</f>
        <v>Label PDF</v>
      </c>
      <c r="N58" s="90" t="s">
        <v>243</v>
      </c>
      <c r="O58" s="91" t="s">
        <v>243</v>
      </c>
      <c r="P58" s="92">
        <f>'Full Database (hide)'!T53</f>
        <v>43552</v>
      </c>
      <c r="Q58" s="93" t="str">
        <f>'Full Database (hide)'!V53</f>
        <v>None</v>
      </c>
      <c r="R58" s="59"/>
    </row>
    <row r="59" spans="1:18" ht="43.5" x14ac:dyDescent="0.35">
      <c r="A59" s="67" t="str">
        <f>'Full Database (hide)'!A54</f>
        <v xml:space="preserve">SaniDate Ready to Use </v>
      </c>
      <c r="B59" s="68"/>
      <c r="C59" s="136"/>
      <c r="D59" s="84" t="e">
        <f>'Full Database (hide)'!#REF!</f>
        <v>#REF!</v>
      </c>
      <c r="E59" s="85" t="e">
        <f>'Full Database (hide)'!#REF!</f>
        <v>#REF!</v>
      </c>
      <c r="F59" s="85" t="e">
        <f>'Full Database (hide)'!#REF!</f>
        <v>#REF!</v>
      </c>
      <c r="G59" s="86" t="e">
        <f>'Full Database (hide)'!#REF!</f>
        <v>#REF!</v>
      </c>
      <c r="H59" s="84" t="e">
        <f>'Full Database (hide)'!#REF!</f>
        <v>#REF!</v>
      </c>
      <c r="I59" s="85" t="e">
        <f>'Full Database (hide)'!#REF!</f>
        <v>#REF!</v>
      </c>
      <c r="J59" s="87" t="str">
        <f>'Full Database (hide)'!L54</f>
        <v>For Food Contact Surfaces</v>
      </c>
      <c r="K59" s="88" t="str">
        <f>'Full Database (hide)'!M54</f>
        <v>Not listed</v>
      </c>
      <c r="L59" s="89" t="str">
        <f>'Full Database (hide)'!N54</f>
        <v>70299-9</v>
      </c>
      <c r="M59" s="138" t="str">
        <f>HYPERLINK('Full Database (hide)'!O54,"Label PDF")</f>
        <v>Label PDF</v>
      </c>
      <c r="N59" s="90" t="s">
        <v>243</v>
      </c>
      <c r="O59" s="91" t="s">
        <v>243</v>
      </c>
      <c r="P59" s="92">
        <f>'Full Database (hide)'!T54</f>
        <v>42405</v>
      </c>
      <c r="Q59" s="93" t="str">
        <f>'Full Database (hide)'!V54</f>
        <v>None</v>
      </c>
      <c r="R59" s="59"/>
    </row>
    <row r="60" spans="1:18" ht="43.5" x14ac:dyDescent="0.35">
      <c r="A60" s="67" t="str">
        <f>'Full Database (hide)'!A55</f>
        <v>Selectrocide 2L500</v>
      </c>
      <c r="B60" s="68"/>
      <c r="C60" s="136"/>
      <c r="D60" s="84" t="e">
        <f>'Full Database (hide)'!#REF!</f>
        <v>#REF!</v>
      </c>
      <c r="E60" s="85" t="e">
        <f>'Full Database (hide)'!#REF!</f>
        <v>#REF!</v>
      </c>
      <c r="F60" s="85" t="e">
        <f>'Full Database (hide)'!#REF!</f>
        <v>#REF!</v>
      </c>
      <c r="G60" s="86" t="e">
        <f>'Full Database (hide)'!#REF!</f>
        <v>#REF!</v>
      </c>
      <c r="H60" s="84" t="e">
        <f>'Full Database (hide)'!#REF!</f>
        <v>#REF!</v>
      </c>
      <c r="I60" s="85" t="e">
        <f>'Full Database (hide)'!#REF!</f>
        <v>#REF!</v>
      </c>
      <c r="J60" s="87" t="str">
        <f>'Full Database (hide)'!L55</f>
        <v>For Food Contact Surfaces</v>
      </c>
      <c r="K60" s="88" t="str">
        <f>'Full Database (hide)'!M55</f>
        <v>Allowed with restrictions</v>
      </c>
      <c r="L60" s="89" t="str">
        <f>'Full Database (hide)'!N55</f>
        <v>74986-4</v>
      </c>
      <c r="M60" s="138" t="str">
        <f>HYPERLINK('Full Database (hide)'!O55,"Label PDF")</f>
        <v>Label PDF</v>
      </c>
      <c r="N60" s="90" t="s">
        <v>243</v>
      </c>
      <c r="O60" s="91" t="s">
        <v>243</v>
      </c>
      <c r="P60" s="92">
        <f>'Full Database (hide)'!T55</f>
        <v>42905</v>
      </c>
      <c r="Q60" s="93" t="str">
        <f>'Full Database (hide)'!V55</f>
        <v>None</v>
      </c>
      <c r="R60" s="59"/>
    </row>
    <row r="61" spans="1:18" ht="43.5" x14ac:dyDescent="0.35">
      <c r="A61" s="67" t="str">
        <f>'Full Database (hide)'!A56</f>
        <v>Selectrocide 5G</v>
      </c>
      <c r="B61" s="68"/>
      <c r="C61" s="136"/>
      <c r="D61" s="84" t="e">
        <f>'Full Database (hide)'!#REF!</f>
        <v>#REF!</v>
      </c>
      <c r="E61" s="85" t="e">
        <f>'Full Database (hide)'!#REF!</f>
        <v>#REF!</v>
      </c>
      <c r="F61" s="85" t="e">
        <f>'Full Database (hide)'!#REF!</f>
        <v>#REF!</v>
      </c>
      <c r="G61" s="86" t="e">
        <f>'Full Database (hide)'!#REF!</f>
        <v>#REF!</v>
      </c>
      <c r="H61" s="84" t="e">
        <f>'Full Database (hide)'!#REF!</f>
        <v>#REF!</v>
      </c>
      <c r="I61" s="85" t="e">
        <f>'Full Database (hide)'!#REF!</f>
        <v>#REF!</v>
      </c>
      <c r="J61" s="87" t="str">
        <f>'Full Database (hide)'!L56</f>
        <v>For Food Contact Surfaces</v>
      </c>
      <c r="K61" s="88" t="str">
        <f>'Full Database (hide)'!M56</f>
        <v>Allowed with restrictions</v>
      </c>
      <c r="L61" s="89" t="str">
        <f>'Full Database (hide)'!N56</f>
        <v>74986-5</v>
      </c>
      <c r="M61" s="138" t="str">
        <f>HYPERLINK('Full Database (hide)'!O56,"Label PDF")</f>
        <v>Label PDF</v>
      </c>
      <c r="N61" s="90" t="s">
        <v>243</v>
      </c>
      <c r="O61" s="91" t="s">
        <v>243</v>
      </c>
      <c r="P61" s="92">
        <f>'Full Database (hide)'!T56</f>
        <v>42940</v>
      </c>
      <c r="Q61" s="93" t="str">
        <f>'Full Database (hide)'!V56</f>
        <v>None</v>
      </c>
      <c r="R61" s="59"/>
    </row>
    <row r="62" spans="1:18" x14ac:dyDescent="0.35">
      <c r="A62" s="67" t="str">
        <f>'Full Database (hide)'!A58</f>
        <v>Sodium Hypochlorite 12.5%</v>
      </c>
      <c r="B62" s="68"/>
      <c r="C62" s="136"/>
      <c r="D62" s="84" t="e">
        <f>'Full Database (hide)'!#REF!</f>
        <v>#REF!</v>
      </c>
      <c r="E62" s="85" t="e">
        <f>'Full Database (hide)'!#REF!</f>
        <v>#REF!</v>
      </c>
      <c r="F62" s="85" t="e">
        <f>'Full Database (hide)'!#REF!</f>
        <v>#REF!</v>
      </c>
      <c r="G62" s="86" t="e">
        <f>'Full Database (hide)'!#REF!</f>
        <v>#REF!</v>
      </c>
      <c r="H62" s="84" t="e">
        <f>'Full Database (hide)'!#REF!</f>
        <v>#REF!</v>
      </c>
      <c r="I62" s="85" t="e">
        <f>'Full Database (hide)'!#REF!</f>
        <v>#REF!</v>
      </c>
      <c r="J62" s="87" t="str">
        <f>'Full Database (hide)'!L58</f>
        <v>No</v>
      </c>
      <c r="K62" s="88" t="str">
        <f>'Full Database (hide)'!M58</f>
        <v>Not listed</v>
      </c>
      <c r="L62" s="89" t="str">
        <f>'Full Database (hide)'!N58</f>
        <v>2686-20001</v>
      </c>
      <c r="M62" s="138" t="str">
        <f>HYPERLINK('Full Database (hide)'!O58,"Label PDF")</f>
        <v>Label PDF</v>
      </c>
      <c r="N62" s="90" t="s">
        <v>243</v>
      </c>
      <c r="O62" s="91" t="s">
        <v>243</v>
      </c>
      <c r="P62" s="92">
        <f>'Full Database (hide)'!T58</f>
        <v>41051</v>
      </c>
      <c r="Q62" s="93" t="str">
        <f>'Full Database (hide)'!V58</f>
        <v>None</v>
      </c>
      <c r="R62" s="59"/>
    </row>
    <row r="63" spans="1:18" x14ac:dyDescent="0.35">
      <c r="A63" s="67" t="str">
        <f>'Full Database (hide)'!A59</f>
        <v>Sodium Hypochlorite 12.5%</v>
      </c>
      <c r="B63" s="68"/>
      <c r="C63" s="136"/>
      <c r="D63" s="84" t="e">
        <f>'Full Database (hide)'!#REF!</f>
        <v>#REF!</v>
      </c>
      <c r="E63" s="85" t="e">
        <f>'Full Database (hide)'!#REF!</f>
        <v>#REF!</v>
      </c>
      <c r="F63" s="85" t="e">
        <f>'Full Database (hide)'!#REF!</f>
        <v>#REF!</v>
      </c>
      <c r="G63" s="86" t="e">
        <f>'Full Database (hide)'!#REF!</f>
        <v>#REF!</v>
      </c>
      <c r="H63" s="84" t="e">
        <f>'Full Database (hide)'!#REF!</f>
        <v>#REF!</v>
      </c>
      <c r="I63" s="85" t="e">
        <f>'Full Database (hide)'!#REF!</f>
        <v>#REF!</v>
      </c>
      <c r="J63" s="87" t="str">
        <f>'Full Database (hide)'!L59</f>
        <v>No</v>
      </c>
      <c r="K63" s="88" t="str">
        <f>'Full Database (hide)'!M59</f>
        <v>Not listed</v>
      </c>
      <c r="L63" s="89" t="str">
        <f>'Full Database (hide)'!N59</f>
        <v>7151-20001</v>
      </c>
      <c r="M63" s="138" t="str">
        <f>HYPERLINK('Full Database (hide)'!O59,"Label PDF")</f>
        <v>Label PDF</v>
      </c>
      <c r="N63" s="90" t="s">
        <v>243</v>
      </c>
      <c r="O63" s="91" t="s">
        <v>243</v>
      </c>
      <c r="P63" s="92">
        <f>'Full Database (hide)'!T59</f>
        <v>42326</v>
      </c>
      <c r="Q63" s="93" t="str">
        <f>'Full Database (hide)'!V59</f>
        <v>None</v>
      </c>
      <c r="R63" s="59"/>
    </row>
    <row r="64" spans="1:18" x14ac:dyDescent="0.35">
      <c r="A64" s="67" t="e">
        <f>'Full Database (hide)'!#REF!</f>
        <v>#REF!</v>
      </c>
      <c r="B64" s="68"/>
      <c r="C64" s="136"/>
      <c r="D64" s="84" t="e">
        <f>'Full Database (hide)'!#REF!</f>
        <v>#REF!</v>
      </c>
      <c r="E64" s="85" t="e">
        <f>'Full Database (hide)'!#REF!</f>
        <v>#REF!</v>
      </c>
      <c r="F64" s="85" t="e">
        <f>'Full Database (hide)'!#REF!</f>
        <v>#REF!</v>
      </c>
      <c r="G64" s="86" t="e">
        <f>'Full Database (hide)'!#REF!</f>
        <v>#REF!</v>
      </c>
      <c r="H64" s="84" t="e">
        <f>'Full Database (hide)'!#REF!</f>
        <v>#REF!</v>
      </c>
      <c r="I64" s="85" t="e">
        <f>'Full Database (hide)'!#REF!</f>
        <v>#REF!</v>
      </c>
      <c r="J64" s="87" t="e">
        <f>'Full Database (hide)'!#REF!</f>
        <v>#REF!</v>
      </c>
      <c r="K64" s="88" t="e">
        <f>'Full Database (hide)'!#REF!</f>
        <v>#REF!</v>
      </c>
      <c r="L64" s="89" t="e">
        <f>'Full Database (hide)'!#REF!</f>
        <v>#REF!</v>
      </c>
      <c r="M64" s="138" t="e">
        <f>HYPERLINK('Full Database (hide)'!#REF!,"Label PDF")</f>
        <v>#REF!</v>
      </c>
      <c r="N64" s="90" t="s">
        <v>243</v>
      </c>
      <c r="O64" s="91" t="s">
        <v>243</v>
      </c>
      <c r="P64" s="92" t="e">
        <f>'Full Database (hide)'!#REF!</f>
        <v>#REF!</v>
      </c>
      <c r="Q64" s="93" t="e">
        <f>'Full Database (hide)'!#REF!</f>
        <v>#REF!</v>
      </c>
      <c r="R64" s="59"/>
    </row>
    <row r="65" spans="1:18" x14ac:dyDescent="0.35">
      <c r="A65" s="67" t="str">
        <f>'Full Database (hide)'!A60</f>
        <v>Sodium Hypochlorite Solution</v>
      </c>
      <c r="B65" s="68"/>
      <c r="C65" s="136"/>
      <c r="D65" s="84" t="e">
        <f>'Full Database (hide)'!#REF!</f>
        <v>#REF!</v>
      </c>
      <c r="E65" s="85" t="e">
        <f>'Full Database (hide)'!#REF!</f>
        <v>#REF!</v>
      </c>
      <c r="F65" s="85" t="e">
        <f>'Full Database (hide)'!#REF!</f>
        <v>#REF!</v>
      </c>
      <c r="G65" s="86" t="e">
        <f>'Full Database (hide)'!#REF!</f>
        <v>#REF!</v>
      </c>
      <c r="H65" s="84" t="e">
        <f>'Full Database (hide)'!#REF!</f>
        <v>#REF!</v>
      </c>
      <c r="I65" s="85" t="e">
        <f>'Full Database (hide)'!#REF!</f>
        <v>#REF!</v>
      </c>
      <c r="J65" s="87" t="str">
        <f>'Full Database (hide)'!L60</f>
        <v>No</v>
      </c>
      <c r="K65" s="88" t="str">
        <f>'Full Database (hide)'!M60</f>
        <v>Not listed</v>
      </c>
      <c r="L65" s="89" t="str">
        <f>'Full Database (hide)'!N60</f>
        <v>33981-20001</v>
      </c>
      <c r="M65" s="138" t="str">
        <f>HYPERLINK('Full Database (hide)'!O60,"Label PDF")</f>
        <v>Label PDF</v>
      </c>
      <c r="N65" s="90" t="s">
        <v>243</v>
      </c>
      <c r="O65" s="91" t="s">
        <v>243</v>
      </c>
      <c r="P65" s="92">
        <f>'Full Database (hide)'!T60</f>
        <v>41695</v>
      </c>
      <c r="Q65" s="93" t="str">
        <f>'Full Database (hide)'!V60</f>
        <v>None</v>
      </c>
      <c r="R65" s="59"/>
    </row>
    <row r="66" spans="1:18" x14ac:dyDescent="0.35">
      <c r="A66" s="67" t="str">
        <f>'Full Database (hide)'!A61</f>
        <v>Sodium Hypochlorite Solution 10%</v>
      </c>
      <c r="B66" s="68"/>
      <c r="C66" s="136"/>
      <c r="D66" s="84" t="e">
        <f>'Full Database (hide)'!#REF!</f>
        <v>#REF!</v>
      </c>
      <c r="E66" s="85" t="e">
        <f>'Full Database (hide)'!#REF!</f>
        <v>#REF!</v>
      </c>
      <c r="F66" s="85" t="e">
        <f>'Full Database (hide)'!#REF!</f>
        <v>#REF!</v>
      </c>
      <c r="G66" s="86" t="e">
        <f>'Full Database (hide)'!#REF!</f>
        <v>#REF!</v>
      </c>
      <c r="H66" s="84" t="e">
        <f>'Full Database (hide)'!#REF!</f>
        <v>#REF!</v>
      </c>
      <c r="I66" s="85" t="e">
        <f>'Full Database (hide)'!#REF!</f>
        <v>#REF!</v>
      </c>
      <c r="J66" s="87" t="str">
        <f>'Full Database (hide)'!L61</f>
        <v>No</v>
      </c>
      <c r="K66" s="88" t="str">
        <f>'Full Database (hide)'!M61</f>
        <v>Not listed</v>
      </c>
      <c r="L66" s="89" t="str">
        <f>'Full Database (hide)'!N61</f>
        <v>33981-20002</v>
      </c>
      <c r="M66" s="138" t="str">
        <f>HYPERLINK('Full Database (hide)'!O61,"Label PDF")</f>
        <v>Label PDF</v>
      </c>
      <c r="N66" s="90" t="s">
        <v>243</v>
      </c>
      <c r="O66" s="91" t="s">
        <v>243</v>
      </c>
      <c r="P66" s="92">
        <f>'Full Database (hide)'!T61</f>
        <v>41695</v>
      </c>
      <c r="Q66" s="93" t="str">
        <f>'Full Database (hide)'!V61</f>
        <v>None</v>
      </c>
      <c r="R66" s="59"/>
    </row>
    <row r="67" spans="1:18" ht="43.5" x14ac:dyDescent="0.35">
      <c r="A67" s="67" t="str">
        <f>'Full Database (hide)'!A62</f>
        <v>Ster-Bac</v>
      </c>
      <c r="B67" s="68"/>
      <c r="C67" s="136"/>
      <c r="D67" s="84" t="e">
        <f>'Full Database (hide)'!#REF!</f>
        <v>#REF!</v>
      </c>
      <c r="E67" s="85" t="e">
        <f>'Full Database (hide)'!#REF!</f>
        <v>#REF!</v>
      </c>
      <c r="F67" s="85" t="e">
        <f>'Full Database (hide)'!#REF!</f>
        <v>#REF!</v>
      </c>
      <c r="G67" s="86" t="e">
        <f>'Full Database (hide)'!#REF!</f>
        <v>#REF!</v>
      </c>
      <c r="H67" s="84" t="e">
        <f>'Full Database (hide)'!#REF!</f>
        <v>#REF!</v>
      </c>
      <c r="I67" s="85" t="e">
        <f>'Full Database (hide)'!#REF!</f>
        <v>#REF!</v>
      </c>
      <c r="J67" s="87" t="str">
        <f>'Full Database (hide)'!L62</f>
        <v>For Food Contact Surfaces</v>
      </c>
      <c r="K67" s="88" t="str">
        <f>'Full Database (hide)'!M62</f>
        <v>Not listed</v>
      </c>
      <c r="L67" s="89" t="str">
        <f>'Full Database (hide)'!N62</f>
        <v>1677-43</v>
      </c>
      <c r="M67" s="138" t="str">
        <f>HYPERLINK('Full Database (hide)'!O62,"Label PDF")</f>
        <v>Label PDF</v>
      </c>
      <c r="N67" s="90" t="s">
        <v>243</v>
      </c>
      <c r="O67" s="91" t="s">
        <v>243</v>
      </c>
      <c r="P67" s="92">
        <f>'Full Database (hide)'!T62</f>
        <v>42457</v>
      </c>
      <c r="Q67" s="93" t="str">
        <f>'Full Database (hide)'!V62</f>
        <v>None</v>
      </c>
      <c r="R67" s="59"/>
    </row>
    <row r="68" spans="1:18" ht="15" thickBot="1" x14ac:dyDescent="0.4">
      <c r="A68" s="70" t="str">
        <f>'Full Database (hide)'!A64</f>
        <v>Surchlor</v>
      </c>
      <c r="B68" s="71"/>
      <c r="C68" s="137"/>
      <c r="D68" s="98" t="e">
        <f>'Full Database (hide)'!#REF!</f>
        <v>#REF!</v>
      </c>
      <c r="E68" s="99" t="e">
        <f>'Full Database (hide)'!#REF!</f>
        <v>#REF!</v>
      </c>
      <c r="F68" s="99" t="e">
        <f>'Full Database (hide)'!#REF!</f>
        <v>#REF!</v>
      </c>
      <c r="G68" s="100" t="e">
        <f>'Full Database (hide)'!#REF!</f>
        <v>#REF!</v>
      </c>
      <c r="H68" s="98" t="e">
        <f>'Full Database (hide)'!#REF!</f>
        <v>#REF!</v>
      </c>
      <c r="I68" s="99" t="e">
        <f>'Full Database (hide)'!#REF!</f>
        <v>#REF!</v>
      </c>
      <c r="J68" s="101" t="str">
        <f>'Full Database (hide)'!L64</f>
        <v>No</v>
      </c>
      <c r="K68" s="102" t="str">
        <f>'Full Database (hide)'!M64</f>
        <v>Not listed</v>
      </c>
      <c r="L68" s="103" t="str">
        <f>'Full Database (hide)'!N64</f>
        <v>9359-2</v>
      </c>
      <c r="M68" s="139" t="str">
        <f>HYPERLINK('Full Database (hide)'!O64,"Label PDF")</f>
        <v>Label PDF</v>
      </c>
      <c r="N68" s="104" t="s">
        <v>243</v>
      </c>
      <c r="O68" s="105" t="s">
        <v>243</v>
      </c>
      <c r="P68" s="106">
        <f>'Full Database (hide)'!T64</f>
        <v>42783</v>
      </c>
      <c r="Q68" s="107" t="str">
        <f>'Full Database (hide)'!V64</f>
        <v>None</v>
      </c>
      <c r="R68" s="60"/>
    </row>
  </sheetData>
  <sheetProtection selectLockedCells="1" sort="0" autoFilter="0"/>
  <autoFilter ref="A8:P8"/>
  <mergeCells count="5">
    <mergeCell ref="A2:A6"/>
    <mergeCell ref="D7:G7"/>
    <mergeCell ref="H7:J7"/>
    <mergeCell ref="M7:O7"/>
    <mergeCell ref="K7:L7"/>
  </mergeCells>
  <hyperlinks>
    <hyperlink ref="C8" location="'Active ingredients'!C8" display="Active Ingredients"/>
    <hyperlink ref="B8" location="'Front page'!A8" display="Main Page"/>
    <hyperlink ref="R8" location="'Product info'!E8" display="Product Information"/>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Front page</vt:lpstr>
      <vt:lpstr>Active ingredients</vt:lpstr>
      <vt:lpstr> Label Info (alt)</vt:lpstr>
      <vt:lpstr>Product info</vt:lpstr>
      <vt:lpstr>Single Sheet</vt:lpstr>
      <vt:lpstr>Full Database (hide)</vt:lpstr>
      <vt:lpstr>Version Notes V3.0 (hide)</vt:lpstr>
      <vt:lpstr>Lists</vt:lpstr>
      <vt:lpstr>Label info</vt:lpstr>
      <vt:lpstr>' Label Info (alt)'!_FilterDatabase</vt:lpstr>
      <vt:lpstr>'Single Sheet'!Print_Area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Marie Pahl</dc:creator>
  <cp:lastModifiedBy>Danielle  Runion</cp:lastModifiedBy>
  <cp:lastPrinted>2019-07-30T17:49:00Z</cp:lastPrinted>
  <dcterms:created xsi:type="dcterms:W3CDTF">2016-07-14T19:48:21Z</dcterms:created>
  <dcterms:modified xsi:type="dcterms:W3CDTF">2021-01-19T14:15:45Z</dcterms:modified>
</cp:coreProperties>
</file>